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codeName="DieseArbeitsmappe" defaultThemeVersion="124226"/>
  <mc:AlternateContent xmlns:mc="http://schemas.openxmlformats.org/markup-compatibility/2006">
    <mc:Choice Requires="x15">
      <x15ac:absPath xmlns:x15ac="http://schemas.microsoft.com/office/spreadsheetml/2010/11/ac" url="B:\Homepage Kunden\Berliner Beratungsdienst e.V\2023\"/>
    </mc:Choice>
  </mc:AlternateContent>
  <xr:revisionPtr revIDLastSave="0" documentId="8_{1FDA3BDF-4D3F-4B39-A990-30988F4BC23D}" xr6:coauthVersionLast="47" xr6:coauthVersionMax="47" xr10:uidLastSave="{00000000-0000-0000-0000-000000000000}"/>
  <bookViews>
    <workbookView xWindow="-96" yWindow="-96" windowWidth="23232" windowHeight="13872" tabRatio="939" xr2:uid="{00000000-000D-0000-FFFF-FFFF00000000}"/>
  </bookViews>
  <sheets>
    <sheet name="Deckblatt" sheetId="11" r:id="rId1"/>
    <sheet name="Beschreibung B-Plan" sheetId="9" r:id="rId2"/>
    <sheet name="Unternehmerlohn" sheetId="7" r:id="rId3"/>
    <sheet name="Kapitalbedarf" sheetId="6" r:id="rId4"/>
    <sheet name="Finanzierung" sheetId="8" r:id="rId5"/>
    <sheet name="Invest- u. AfA-Plan" sheetId="2" r:id="rId6"/>
    <sheet name="Zins-und Tilg.-Plan" sheetId="3" r:id="rId7"/>
    <sheet name="Umsatz-Kalkulation" sheetId="14" r:id="rId8"/>
    <sheet name="GuV-Detailplan" sheetId="1" r:id="rId9"/>
    <sheet name="Liquiditätsplan" sheetId="4" r:id="rId10"/>
    <sheet name="GuV-Übersicht " sheetId="5" r:id="rId11"/>
    <sheet name="AfA-Zeiten" sheetId="12" r:id="rId12"/>
    <sheet name="Personalkosten" sheetId="17" r:id="rId13"/>
    <sheet name="Material" sheetId="16" r:id="rId14"/>
    <sheet name="Dienstleistung" sheetId="20" r:id="rId15"/>
    <sheet name="Handel" sheetId="18" r:id="rId16"/>
    <sheet name="Produktion" sheetId="19" r:id="rId17"/>
  </sheets>
  <externalReferences>
    <externalReference r:id="rId18"/>
  </externalReferences>
  <definedNames>
    <definedName name="_xlnm.Print_Area" localSheetId="1">'Beschreibung B-Plan'!$B$2:$C$36</definedName>
    <definedName name="_xlnm.Print_Area" localSheetId="0">Deckblatt!$B$2:$J$48</definedName>
    <definedName name="_xlnm.Print_Area" localSheetId="4">Finanzierung!$B$2:$C$35</definedName>
    <definedName name="_xlnm.Print_Area" localSheetId="8">'GuV-Detailplan'!$B$1:$Z$68</definedName>
    <definedName name="_xlnm.Print_Area" localSheetId="10">'GuV-Übersicht '!$B$2:$H$31</definedName>
    <definedName name="_xlnm.Print_Area" localSheetId="5">'Invest- u. AfA-Plan'!$B$2:$Z$49</definedName>
    <definedName name="_xlnm.Print_Area" localSheetId="3">Kapitalbedarf!$B$2:$D$37</definedName>
    <definedName name="_xlnm.Print_Area" localSheetId="9">Liquiditätsplan!$B$2:$O$78</definedName>
    <definedName name="_xlnm.Print_Area" localSheetId="2">Unternehmerlohn!$B$2:$D$40</definedName>
    <definedName name="_xlnm.Print_Area" localSheetId="6">'Zins-und Tilg.-Plan'!$B$2:$V$40</definedName>
    <definedName name="Summe_Einnahmen">Unternehmerlohn!$C$39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4" l="1"/>
  <c r="O38" i="1" l="1"/>
  <c r="Y50" i="20" l="1"/>
  <c r="M50" i="20"/>
  <c r="Y48" i="20"/>
  <c r="M48" i="20"/>
  <c r="Y46" i="20"/>
  <c r="M46" i="20"/>
  <c r="X44" i="20"/>
  <c r="V44" i="20"/>
  <c r="T44" i="20"/>
  <c r="R44" i="20"/>
  <c r="L44" i="20"/>
  <c r="J44" i="20"/>
  <c r="H44" i="20"/>
  <c r="F44" i="20"/>
  <c r="X42" i="20"/>
  <c r="V42" i="20"/>
  <c r="T42" i="20"/>
  <c r="R42" i="20"/>
  <c r="L42" i="20"/>
  <c r="J42" i="20"/>
  <c r="H42" i="20"/>
  <c r="F42" i="20"/>
  <c r="X40" i="20"/>
  <c r="V40" i="20"/>
  <c r="T40" i="20"/>
  <c r="R40" i="20"/>
  <c r="L40" i="20"/>
  <c r="J40" i="20"/>
  <c r="H40" i="20"/>
  <c r="F40" i="20"/>
  <c r="X38" i="20"/>
  <c r="V38" i="20"/>
  <c r="T38" i="20"/>
  <c r="R38" i="20"/>
  <c r="L38" i="20"/>
  <c r="J38" i="20"/>
  <c r="H38" i="20"/>
  <c r="F38" i="20"/>
  <c r="X36" i="20"/>
  <c r="V36" i="20"/>
  <c r="T36" i="20"/>
  <c r="R36" i="20"/>
  <c r="L36" i="20"/>
  <c r="J36" i="20"/>
  <c r="H36" i="20"/>
  <c r="H52" i="20" s="1"/>
  <c r="R7" i="1" s="1"/>
  <c r="F36" i="20"/>
  <c r="X34" i="20"/>
  <c r="V34" i="20"/>
  <c r="T34" i="20"/>
  <c r="R34" i="20"/>
  <c r="L34" i="20"/>
  <c r="J34" i="20"/>
  <c r="H34" i="20"/>
  <c r="F34" i="20"/>
  <c r="X32" i="20"/>
  <c r="V32" i="20"/>
  <c r="T32" i="20"/>
  <c r="T52" i="20" s="1"/>
  <c r="W7" i="1" s="1"/>
  <c r="R32" i="20"/>
  <c r="L32" i="20"/>
  <c r="J32" i="20"/>
  <c r="H32" i="20"/>
  <c r="F32" i="20"/>
  <c r="AC25" i="20"/>
  <c r="AC23" i="20"/>
  <c r="AC21" i="20"/>
  <c r="AB19" i="20"/>
  <c r="Z19" i="20"/>
  <c r="X19" i="20"/>
  <c r="V19" i="20"/>
  <c r="T19" i="20"/>
  <c r="R19" i="20"/>
  <c r="P19" i="20"/>
  <c r="N19" i="20"/>
  <c r="L19" i="20"/>
  <c r="J19" i="20"/>
  <c r="H19" i="20"/>
  <c r="F19" i="20"/>
  <c r="AB17" i="20"/>
  <c r="Z17" i="20"/>
  <c r="X17" i="20"/>
  <c r="V17" i="20"/>
  <c r="T17" i="20"/>
  <c r="R17" i="20"/>
  <c r="P17" i="20"/>
  <c r="N17" i="20"/>
  <c r="L17" i="20"/>
  <c r="J17" i="20"/>
  <c r="H17" i="20"/>
  <c r="F17" i="20"/>
  <c r="AB15" i="20"/>
  <c r="Z15" i="20"/>
  <c r="X15" i="20"/>
  <c r="V15" i="20"/>
  <c r="T15" i="20"/>
  <c r="R15" i="20"/>
  <c r="P15" i="20"/>
  <c r="N15" i="20"/>
  <c r="L15" i="20"/>
  <c r="J15" i="20"/>
  <c r="H15" i="20"/>
  <c r="F15" i="20"/>
  <c r="AB13" i="20"/>
  <c r="Z13" i="20"/>
  <c r="X13" i="20"/>
  <c r="V13" i="20"/>
  <c r="T13" i="20"/>
  <c r="R13" i="20"/>
  <c r="P13" i="20"/>
  <c r="N13" i="20"/>
  <c r="L13" i="20"/>
  <c r="J13" i="20"/>
  <c r="H13" i="20"/>
  <c r="F13" i="20"/>
  <c r="AB11" i="20"/>
  <c r="Z11" i="20"/>
  <c r="X11" i="20"/>
  <c r="V11" i="20"/>
  <c r="T11" i="20"/>
  <c r="R11" i="20"/>
  <c r="P11" i="20"/>
  <c r="N11" i="20"/>
  <c r="L11" i="20"/>
  <c r="J11" i="20"/>
  <c r="H11" i="20"/>
  <c r="F11" i="20"/>
  <c r="AB9" i="20"/>
  <c r="Z9" i="20"/>
  <c r="X9" i="20"/>
  <c r="V9" i="20"/>
  <c r="T9" i="20"/>
  <c r="R9" i="20"/>
  <c r="P9" i="20"/>
  <c r="N9" i="20"/>
  <c r="L9" i="20"/>
  <c r="J9" i="20"/>
  <c r="H9" i="20"/>
  <c r="F9" i="20"/>
  <c r="AB7" i="20"/>
  <c r="Z7" i="20"/>
  <c r="X7" i="20"/>
  <c r="V7" i="20"/>
  <c r="V27" i="20" s="1"/>
  <c r="K7" i="1" s="1"/>
  <c r="K7" i="4" s="1"/>
  <c r="T7" i="20"/>
  <c r="T27" i="20" s="1"/>
  <c r="J7" i="1" s="1"/>
  <c r="J7" i="4" s="1"/>
  <c r="R7" i="20"/>
  <c r="P7" i="20"/>
  <c r="P27" i="20" s="1"/>
  <c r="H7" i="4" s="1"/>
  <c r="N7" i="20"/>
  <c r="L7" i="20"/>
  <c r="J7" i="20"/>
  <c r="H7" i="20"/>
  <c r="F7" i="20"/>
  <c r="C55" i="19"/>
  <c r="C53" i="19"/>
  <c r="C44" i="19"/>
  <c r="AN43" i="19"/>
  <c r="AM43" i="19"/>
  <c r="AK43" i="19"/>
  <c r="AI43" i="19"/>
  <c r="AG43" i="19"/>
  <c r="X43" i="19"/>
  <c r="Z43" i="19" s="1"/>
  <c r="AB43" i="19" s="1"/>
  <c r="C42" i="19"/>
  <c r="AN41" i="19"/>
  <c r="AM41" i="19"/>
  <c r="AK41" i="19"/>
  <c r="AI41" i="19"/>
  <c r="AG41" i="19"/>
  <c r="X41" i="19"/>
  <c r="Z41" i="19" s="1"/>
  <c r="AB41" i="19" s="1"/>
  <c r="AN39" i="19"/>
  <c r="AM39" i="19"/>
  <c r="AK39" i="19"/>
  <c r="AI39" i="19"/>
  <c r="AG39" i="19"/>
  <c r="X39" i="19"/>
  <c r="Z39" i="19" s="1"/>
  <c r="AB39" i="19" s="1"/>
  <c r="AN37" i="19"/>
  <c r="AM37" i="19"/>
  <c r="AK37" i="19"/>
  <c r="AI37" i="19"/>
  <c r="AG37" i="19"/>
  <c r="AG46" i="19" s="1"/>
  <c r="V9" i="1" s="1"/>
  <c r="X37" i="19"/>
  <c r="Z37" i="19" s="1"/>
  <c r="AB37" i="19" s="1"/>
  <c r="C33" i="19"/>
  <c r="C31" i="19"/>
  <c r="AN29" i="19"/>
  <c r="AM29" i="19"/>
  <c r="AK29" i="19"/>
  <c r="AI29" i="19"/>
  <c r="AG29" i="19"/>
  <c r="X29" i="19"/>
  <c r="Z29" i="19" s="1"/>
  <c r="AB29" i="19" s="1"/>
  <c r="AN27" i="19"/>
  <c r="AM27" i="19"/>
  <c r="AK27" i="19"/>
  <c r="AI27" i="19"/>
  <c r="AG27" i="19"/>
  <c r="AP27" i="19" s="1"/>
  <c r="X27" i="19"/>
  <c r="Z27" i="19" s="1"/>
  <c r="AB27" i="19" s="1"/>
  <c r="AN25" i="19"/>
  <c r="AM25" i="19"/>
  <c r="AK25" i="19"/>
  <c r="AI25" i="19"/>
  <c r="AG25" i="19"/>
  <c r="X25" i="19"/>
  <c r="Z25" i="19" s="1"/>
  <c r="AB25" i="19" s="1"/>
  <c r="AN23" i="19"/>
  <c r="AM23" i="19"/>
  <c r="AK23" i="19"/>
  <c r="AI23" i="19"/>
  <c r="AG23" i="19"/>
  <c r="AP23" i="19" s="1"/>
  <c r="X23" i="19"/>
  <c r="Z23" i="19" s="1"/>
  <c r="AB23" i="19" s="1"/>
  <c r="U19" i="19"/>
  <c r="U18" i="19"/>
  <c r="U17" i="19"/>
  <c r="AZ14" i="19"/>
  <c r="AY14" i="19"/>
  <c r="AW14" i="19"/>
  <c r="AU14" i="19"/>
  <c r="AS14" i="19"/>
  <c r="AQ14" i="19"/>
  <c r="AO14" i="19"/>
  <c r="AM14" i="19"/>
  <c r="AK14" i="19"/>
  <c r="AI14" i="19"/>
  <c r="AG14" i="19"/>
  <c r="AE14" i="19"/>
  <c r="AC14" i="19"/>
  <c r="X14" i="19"/>
  <c r="Z14" i="19" s="1"/>
  <c r="AZ12" i="19"/>
  <c r="AY12" i="19"/>
  <c r="AW12" i="19"/>
  <c r="AU12" i="19"/>
  <c r="AS12" i="19"/>
  <c r="AQ12" i="19"/>
  <c r="AO12" i="19"/>
  <c r="AM12" i="19"/>
  <c r="AK12" i="19"/>
  <c r="AI12" i="19"/>
  <c r="AG12" i="19"/>
  <c r="AE12" i="19"/>
  <c r="AC12" i="19"/>
  <c r="X12" i="19"/>
  <c r="Z12" i="19" s="1"/>
  <c r="U12" i="19"/>
  <c r="P12" i="19"/>
  <c r="P13" i="19" s="1"/>
  <c r="K12" i="19"/>
  <c r="K13" i="19" s="1"/>
  <c r="E12" i="19"/>
  <c r="AZ10" i="19"/>
  <c r="AY10" i="19"/>
  <c r="AW10" i="19"/>
  <c r="AU10" i="19"/>
  <c r="AS10" i="19"/>
  <c r="AQ10" i="19"/>
  <c r="AO10" i="19"/>
  <c r="AM10" i="19"/>
  <c r="AK10" i="19"/>
  <c r="AI10" i="19"/>
  <c r="AG10" i="19"/>
  <c r="AE10" i="19"/>
  <c r="AC10" i="19"/>
  <c r="X10" i="19"/>
  <c r="Z10" i="19" s="1"/>
  <c r="U10" i="19"/>
  <c r="P9" i="19"/>
  <c r="K9" i="19"/>
  <c r="E9" i="19"/>
  <c r="AZ8" i="19"/>
  <c r="AY8" i="19"/>
  <c r="AW8" i="19"/>
  <c r="AU8" i="19"/>
  <c r="AU17" i="19" s="1"/>
  <c r="L9" i="1" s="1"/>
  <c r="L9" i="4" s="1"/>
  <c r="AS8" i="19"/>
  <c r="AQ8" i="19"/>
  <c r="AO8" i="19"/>
  <c r="AM8" i="19"/>
  <c r="AK8" i="19"/>
  <c r="AI8" i="19"/>
  <c r="AG8" i="19"/>
  <c r="AE8" i="19"/>
  <c r="AC8" i="19"/>
  <c r="X8" i="19"/>
  <c r="Z8" i="19" s="1"/>
  <c r="U8" i="19"/>
  <c r="P8" i="19"/>
  <c r="K8" i="19"/>
  <c r="E8" i="19"/>
  <c r="P7" i="19"/>
  <c r="K7" i="19"/>
  <c r="E7" i="19"/>
  <c r="V52" i="18"/>
  <c r="T52" i="18"/>
  <c r="R52" i="18"/>
  <c r="P52" i="18"/>
  <c r="G52" i="18"/>
  <c r="I52" i="18" s="1"/>
  <c r="K52" i="18" s="1"/>
  <c r="M52" i="18" s="1"/>
  <c r="B52" i="18"/>
  <c r="V50" i="18"/>
  <c r="T50" i="18"/>
  <c r="R50" i="18"/>
  <c r="P50" i="18"/>
  <c r="G50" i="18"/>
  <c r="I50" i="18" s="1"/>
  <c r="K50" i="18" s="1"/>
  <c r="M50" i="18" s="1"/>
  <c r="B50" i="18"/>
  <c r="V48" i="18"/>
  <c r="T48" i="18"/>
  <c r="R48" i="18"/>
  <c r="P48" i="18"/>
  <c r="G48" i="18"/>
  <c r="I48" i="18" s="1"/>
  <c r="K48" i="18" s="1"/>
  <c r="M48" i="18" s="1"/>
  <c r="B48" i="18"/>
  <c r="V33" i="18"/>
  <c r="T33" i="18"/>
  <c r="R33" i="18"/>
  <c r="P33" i="18"/>
  <c r="G33" i="18"/>
  <c r="I33" i="18" s="1"/>
  <c r="K33" i="18" s="1"/>
  <c r="M33" i="18" s="1"/>
  <c r="B33" i="18"/>
  <c r="V31" i="18"/>
  <c r="T31" i="18"/>
  <c r="R31" i="18"/>
  <c r="P31" i="18"/>
  <c r="G31" i="18"/>
  <c r="I31" i="18" s="1"/>
  <c r="K31" i="18" s="1"/>
  <c r="M31" i="18" s="1"/>
  <c r="B31" i="18"/>
  <c r="V29" i="18"/>
  <c r="T29" i="18"/>
  <c r="R29" i="18"/>
  <c r="P29" i="18"/>
  <c r="W29" i="18" s="1"/>
  <c r="G29" i="18"/>
  <c r="I29" i="18" s="1"/>
  <c r="K29" i="18" s="1"/>
  <c r="M29" i="18" s="1"/>
  <c r="B29" i="18"/>
  <c r="AL14" i="18"/>
  <c r="AJ14" i="18"/>
  <c r="AH14" i="18"/>
  <c r="AF14" i="18"/>
  <c r="AD14" i="18"/>
  <c r="AB14" i="18"/>
  <c r="Z14" i="18"/>
  <c r="X14" i="18"/>
  <c r="V14" i="18"/>
  <c r="T14" i="18"/>
  <c r="R14" i="18"/>
  <c r="P14" i="18"/>
  <c r="G14" i="18"/>
  <c r="I14" i="18" s="1"/>
  <c r="K14" i="18" s="1"/>
  <c r="M14" i="18" s="1"/>
  <c r="AL12" i="18"/>
  <c r="AJ12" i="18"/>
  <c r="AH12" i="18"/>
  <c r="AF12" i="18"/>
  <c r="AD12" i="18"/>
  <c r="AB12" i="18"/>
  <c r="Z12" i="18"/>
  <c r="X12" i="18"/>
  <c r="V12" i="18"/>
  <c r="T12" i="18"/>
  <c r="R12" i="18"/>
  <c r="P12" i="18"/>
  <c r="G12" i="18"/>
  <c r="I12" i="18" s="1"/>
  <c r="K12" i="18" s="1"/>
  <c r="M12" i="18" s="1"/>
  <c r="AL10" i="18"/>
  <c r="AJ10" i="18"/>
  <c r="AH10" i="18"/>
  <c r="AF10" i="18"/>
  <c r="AD10" i="18"/>
  <c r="AB10" i="18"/>
  <c r="Z10" i="18"/>
  <c r="X10" i="18"/>
  <c r="X17" i="18" s="1"/>
  <c r="G8" i="1" s="1"/>
  <c r="G8" i="4" s="1"/>
  <c r="V10" i="18"/>
  <c r="V17" i="18" s="1"/>
  <c r="F8" i="1" s="1"/>
  <c r="F8" i="4" s="1"/>
  <c r="T10" i="18"/>
  <c r="R10" i="18"/>
  <c r="P10" i="18"/>
  <c r="G10" i="18"/>
  <c r="I10" i="18" s="1"/>
  <c r="K10" i="18" s="1"/>
  <c r="M10" i="18" s="1"/>
  <c r="F45" i="17"/>
  <c r="K46" i="17" s="1"/>
  <c r="F40" i="17"/>
  <c r="F41" i="17" s="1"/>
  <c r="F43" i="17" s="1"/>
  <c r="F26" i="17"/>
  <c r="I26" i="17" s="1"/>
  <c r="F18" i="17"/>
  <c r="F20" i="17" s="1"/>
  <c r="F21" i="17" s="1"/>
  <c r="L17" i="17"/>
  <c r="F10" i="17"/>
  <c r="F8" i="17"/>
  <c r="F11" i="17" s="1"/>
  <c r="D8" i="16"/>
  <c r="D12" i="16" s="1"/>
  <c r="D13" i="16" s="1"/>
  <c r="D14" i="16" s="1"/>
  <c r="D11" i="16"/>
  <c r="M15" i="16"/>
  <c r="D20" i="16"/>
  <c r="D23" i="16"/>
  <c r="M27" i="16"/>
  <c r="R27" i="20" l="1"/>
  <c r="I7" i="1" s="1"/>
  <c r="I7" i="4" s="1"/>
  <c r="Y44" i="20"/>
  <c r="AM46" i="19"/>
  <c r="Y9" i="1" s="1"/>
  <c r="M38" i="20"/>
  <c r="Y40" i="20"/>
  <c r="AI46" i="19"/>
  <c r="W9" i="1" s="1"/>
  <c r="AK17" i="19"/>
  <c r="G9" i="1" s="1"/>
  <c r="G9" i="4" s="1"/>
  <c r="X27" i="20"/>
  <c r="L7" i="1" s="1"/>
  <c r="L7" i="4" s="1"/>
  <c r="AJ17" i="18"/>
  <c r="M8" i="1" s="1"/>
  <c r="M8" i="4" s="1"/>
  <c r="F27" i="17"/>
  <c r="K27" i="17"/>
  <c r="M27" i="17" s="1"/>
  <c r="R36" i="18"/>
  <c r="R8" i="1" s="1"/>
  <c r="AK32" i="19"/>
  <c r="S9" i="1" s="1"/>
  <c r="AP29" i="19"/>
  <c r="T36" i="18"/>
  <c r="S8" i="1" s="1"/>
  <c r="W48" i="18"/>
  <c r="AM32" i="19"/>
  <c r="T9" i="1" s="1"/>
  <c r="Y36" i="20"/>
  <c r="W33" i="18"/>
  <c r="W36" i="18" s="1"/>
  <c r="AL17" i="18"/>
  <c r="N8" i="1" s="1"/>
  <c r="N8" i="4" s="1"/>
  <c r="AI32" i="19"/>
  <c r="R9" i="1" s="1"/>
  <c r="F27" i="20"/>
  <c r="C7" i="1" s="1"/>
  <c r="C7" i="4" s="1"/>
  <c r="V55" i="18"/>
  <c r="Y8" i="1" s="1"/>
  <c r="H27" i="20"/>
  <c r="D7" i="1" s="1"/>
  <c r="D7" i="4" s="1"/>
  <c r="T55" i="18"/>
  <c r="X8" i="1" s="1"/>
  <c r="W31" i="18"/>
  <c r="Y34" i="20"/>
  <c r="Y38" i="20"/>
  <c r="R55" i="18"/>
  <c r="W8" i="1" s="1"/>
  <c r="M34" i="20"/>
  <c r="W50" i="18"/>
  <c r="U13" i="19"/>
  <c r="N27" i="20"/>
  <c r="G7" i="4" s="1"/>
  <c r="AP41" i="19"/>
  <c r="AP39" i="19"/>
  <c r="AP43" i="19"/>
  <c r="AK46" i="19"/>
  <c r="X9" i="1" s="1"/>
  <c r="AP25" i="19"/>
  <c r="AP32" i="19" s="1"/>
  <c r="AI17" i="19"/>
  <c r="F9" i="1" s="1"/>
  <c r="F9" i="4" s="1"/>
  <c r="AW17" i="19"/>
  <c r="M9" i="1" s="1"/>
  <c r="M9" i="4" s="1"/>
  <c r="BA14" i="19"/>
  <c r="AM17" i="19"/>
  <c r="H9" i="1" s="1"/>
  <c r="H9" i="4" s="1"/>
  <c r="AY17" i="19"/>
  <c r="N9" i="1" s="1"/>
  <c r="N9" i="4" s="1"/>
  <c r="AC17" i="19"/>
  <c r="C9" i="1" s="1"/>
  <c r="AO17" i="19"/>
  <c r="I9" i="1" s="1"/>
  <c r="I9" i="4" s="1"/>
  <c r="BA10" i="19"/>
  <c r="BA12" i="19"/>
  <c r="AE17" i="19"/>
  <c r="D9" i="1" s="1"/>
  <c r="D9" i="4" s="1"/>
  <c r="AQ17" i="19"/>
  <c r="J9" i="1" s="1"/>
  <c r="J9" i="4" s="1"/>
  <c r="AS17" i="19"/>
  <c r="K9" i="1" s="1"/>
  <c r="K9" i="4" s="1"/>
  <c r="AG17" i="19"/>
  <c r="E9" i="1" s="1"/>
  <c r="E9" i="4" s="1"/>
  <c r="P14" i="19"/>
  <c r="P15" i="19" s="1"/>
  <c r="P16" i="19" s="1"/>
  <c r="C45" i="19"/>
  <c r="K14" i="19"/>
  <c r="K15" i="19" s="1"/>
  <c r="K16" i="19" s="1"/>
  <c r="E13" i="19"/>
  <c r="E14" i="19" s="1"/>
  <c r="E15" i="19" s="1"/>
  <c r="E16" i="19" s="1"/>
  <c r="W52" i="18"/>
  <c r="P36" i="18"/>
  <c r="Q8" i="1" s="1"/>
  <c r="V36" i="18"/>
  <c r="T8" i="1" s="1"/>
  <c r="AM14" i="18"/>
  <c r="AB17" i="18"/>
  <c r="I8" i="1" s="1"/>
  <c r="I8" i="4" s="1"/>
  <c r="R17" i="18"/>
  <c r="D8" i="1" s="1"/>
  <c r="D8" i="4" s="1"/>
  <c r="AD17" i="18"/>
  <c r="J8" i="1" s="1"/>
  <c r="J8" i="4" s="1"/>
  <c r="T17" i="18"/>
  <c r="E8" i="1" s="1"/>
  <c r="E8" i="4" s="1"/>
  <c r="AF17" i="18"/>
  <c r="K8" i="1" s="1"/>
  <c r="K8" i="4" s="1"/>
  <c r="Z17" i="18"/>
  <c r="H8" i="1" s="1"/>
  <c r="H8" i="4" s="1"/>
  <c r="AH17" i="18"/>
  <c r="L8" i="1" s="1"/>
  <c r="L8" i="4" s="1"/>
  <c r="AM12" i="18"/>
  <c r="V52" i="20"/>
  <c r="X7" i="1" s="1"/>
  <c r="X52" i="20"/>
  <c r="Y7" i="1" s="1"/>
  <c r="Y42" i="20"/>
  <c r="R52" i="20"/>
  <c r="V7" i="1" s="1"/>
  <c r="F52" i="20"/>
  <c r="Q7" i="1" s="1"/>
  <c r="J52" i="20"/>
  <c r="S7" i="1" s="1"/>
  <c r="M42" i="20"/>
  <c r="M44" i="20"/>
  <c r="L52" i="20"/>
  <c r="T7" i="1" s="1"/>
  <c r="M40" i="20"/>
  <c r="M36" i="20"/>
  <c r="AC11" i="20"/>
  <c r="AC13" i="20"/>
  <c r="AC17" i="20"/>
  <c r="AC19" i="20"/>
  <c r="J27" i="20"/>
  <c r="E7" i="1" s="1"/>
  <c r="E7" i="4" s="1"/>
  <c r="AC9" i="20"/>
  <c r="AC15" i="20"/>
  <c r="Z27" i="20"/>
  <c r="M7" i="1" s="1"/>
  <c r="M7" i="4" s="1"/>
  <c r="AB27" i="20"/>
  <c r="N7" i="1" s="1"/>
  <c r="N7" i="4" s="1"/>
  <c r="D24" i="16"/>
  <c r="P17" i="18"/>
  <c r="C8" i="1" s="1"/>
  <c r="K10" i="19"/>
  <c r="K23" i="19" s="1"/>
  <c r="P10" i="19"/>
  <c r="P23" i="19" s="1"/>
  <c r="E10" i="19"/>
  <c r="E23" i="19" s="1"/>
  <c r="C34" i="19"/>
  <c r="C35" i="19" s="1"/>
  <c r="C36" i="19" s="1"/>
  <c r="U20" i="19"/>
  <c r="U26" i="19" s="1"/>
  <c r="U27" i="19" s="1"/>
  <c r="U28" i="19" s="1"/>
  <c r="L27" i="20"/>
  <c r="F7" i="4" s="1"/>
  <c r="AC7" i="20"/>
  <c r="Y32" i="20"/>
  <c r="M32" i="20"/>
  <c r="C46" i="19"/>
  <c r="C47" i="19" s="1"/>
  <c r="C56" i="19"/>
  <c r="AG32" i="19"/>
  <c r="Q9" i="1" s="1"/>
  <c r="U9" i="1" s="1"/>
  <c r="AP37" i="19"/>
  <c r="BA8" i="19"/>
  <c r="AM10" i="18"/>
  <c r="P55" i="18"/>
  <c r="V8" i="1" s="1"/>
  <c r="Z8" i="1" s="1"/>
  <c r="F12" i="17"/>
  <c r="F13" i="17" s="1"/>
  <c r="F29" i="17"/>
  <c r="F30" i="17" s="1"/>
  <c r="F32" i="17" s="1"/>
  <c r="I45" i="17"/>
  <c r="M46" i="17" s="1"/>
  <c r="F46" i="17" s="1"/>
  <c r="D25" i="16"/>
  <c r="D26" i="16" s="1"/>
  <c r="C121" i="1"/>
  <c r="E68" i="1" s="1"/>
  <c r="U8" i="1" l="1"/>
  <c r="W55" i="18"/>
  <c r="M52" i="20"/>
  <c r="Z9" i="1"/>
  <c r="F33" i="17"/>
  <c r="AM17" i="18"/>
  <c r="O8" i="1"/>
  <c r="Z7" i="1"/>
  <c r="AP46" i="19"/>
  <c r="BA17" i="19"/>
  <c r="O9" i="1"/>
  <c r="C9" i="4"/>
  <c r="O9" i="4" s="1"/>
  <c r="C8" i="4"/>
  <c r="Y52" i="20"/>
  <c r="U7" i="1"/>
  <c r="O7" i="1"/>
  <c r="AC27" i="20"/>
  <c r="O7" i="4"/>
  <c r="O8" i="4"/>
  <c r="C57" i="19"/>
  <c r="C58" i="19" s="1"/>
  <c r="E67" i="1"/>
  <c r="B62" i="1"/>
  <c r="Z24" i="1" l="1"/>
  <c r="U24" i="1"/>
  <c r="D26" i="4" l="1"/>
  <c r="C26" i="4"/>
  <c r="E26" i="4"/>
  <c r="F26" i="4"/>
  <c r="G26" i="4"/>
  <c r="H26" i="4"/>
  <c r="I26" i="4"/>
  <c r="J26" i="4"/>
  <c r="K26" i="4"/>
  <c r="L26" i="4"/>
  <c r="M26" i="4"/>
  <c r="N26" i="4"/>
  <c r="B26" i="4"/>
  <c r="C106" i="1" l="1"/>
  <c r="C83" i="11" l="1"/>
  <c r="W101" i="1" l="1"/>
  <c r="H101" i="1"/>
  <c r="B121" i="1"/>
  <c r="O101" i="1"/>
  <c r="D101" i="1"/>
  <c r="X101" i="1"/>
  <c r="I101" i="1"/>
  <c r="C101" i="1"/>
  <c r="E66" i="1" s="1"/>
  <c r="L101" i="1"/>
  <c r="C123" i="1"/>
  <c r="Y101" i="1"/>
  <c r="K101" i="1"/>
  <c r="F101" i="1"/>
  <c r="U101" i="1"/>
  <c r="R101" i="1"/>
  <c r="E101" i="1"/>
  <c r="G101" i="1"/>
  <c r="Q101" i="1"/>
  <c r="Z101" i="1"/>
  <c r="M101" i="1"/>
  <c r="V101" i="1"/>
  <c r="S101" i="1"/>
  <c r="J101" i="1"/>
  <c r="N101" i="1"/>
  <c r="T101" i="1"/>
  <c r="O24" i="1"/>
  <c r="D6" i="4" l="1"/>
  <c r="AH40" i="2" l="1"/>
  <c r="AI40" i="2" s="1"/>
  <c r="AH37" i="2"/>
  <c r="AI37" i="2" s="1"/>
  <c r="AH34" i="2"/>
  <c r="AI34" i="2" s="1"/>
  <c r="AH31" i="2"/>
  <c r="AI31" i="2" s="1"/>
  <c r="AH28" i="2"/>
  <c r="AI28" i="2" s="1"/>
  <c r="AH25" i="2"/>
  <c r="AI25" i="2" s="1"/>
  <c r="AH22" i="2"/>
  <c r="AI22" i="2" s="1"/>
  <c r="AH19" i="2"/>
  <c r="AI19" i="2" s="1"/>
  <c r="AH16" i="2"/>
  <c r="AI16" i="2" s="1"/>
  <c r="AH13" i="2"/>
  <c r="AI13" i="2" s="1"/>
  <c r="AH10" i="2"/>
  <c r="AI10" i="2" s="1"/>
  <c r="AH7" i="2" l="1"/>
  <c r="AI7" i="2" s="1"/>
  <c r="D13" i="2"/>
  <c r="D44" i="2" l="1"/>
  <c r="P38" i="2"/>
  <c r="P35" i="2"/>
  <c r="P32" i="2"/>
  <c r="P29" i="2"/>
  <c r="P26" i="2"/>
  <c r="P20" i="2"/>
  <c r="P17" i="2"/>
  <c r="P14" i="2"/>
  <c r="P11" i="2"/>
  <c r="P8" i="2"/>
  <c r="P5" i="2"/>
  <c r="C17" i="2" l="1"/>
  <c r="D40" i="2" l="1"/>
  <c r="C38" i="2"/>
  <c r="D37" i="2"/>
  <c r="C35" i="2"/>
  <c r="D34" i="2"/>
  <c r="C32" i="2"/>
  <c r="D31" i="2"/>
  <c r="C29" i="2"/>
  <c r="D28" i="2"/>
  <c r="C26" i="2"/>
  <c r="D25" i="2"/>
  <c r="C23" i="2"/>
  <c r="D22" i="2"/>
  <c r="C20" i="2"/>
  <c r="D19" i="2"/>
  <c r="C5" i="2"/>
  <c r="C8" i="2"/>
  <c r="C11" i="2"/>
  <c r="D16" i="2"/>
  <c r="C14" i="2"/>
  <c r="D10" i="2"/>
  <c r="D7" i="2"/>
  <c r="E11" i="4"/>
  <c r="W5" i="1"/>
  <c r="V5" i="1"/>
  <c r="J5" i="1"/>
  <c r="C36" i="6"/>
  <c r="D12" i="7"/>
  <c r="C35" i="8"/>
  <c r="C25" i="8"/>
  <c r="C63" i="4" s="1"/>
  <c r="C17" i="8"/>
  <c r="C62" i="4" s="1"/>
  <c r="C27" i="8" l="1"/>
  <c r="D17" i="6" l="1"/>
  <c r="C21" i="4" l="1"/>
  <c r="D21" i="4"/>
  <c r="Z30" i="1" l="1"/>
  <c r="U30" i="1"/>
  <c r="C9" i="3"/>
  <c r="C10" i="3" s="1"/>
  <c r="Z5" i="2" l="1"/>
  <c r="Z41" i="2"/>
  <c r="Z38" i="2"/>
  <c r="Z35" i="2"/>
  <c r="Z32" i="2"/>
  <c r="Z29" i="2"/>
  <c r="Z26" i="2"/>
  <c r="Z23" i="2"/>
  <c r="Z20" i="2"/>
  <c r="Z17" i="2"/>
  <c r="Z14" i="2"/>
  <c r="Z11" i="2"/>
  <c r="Z8" i="2"/>
  <c r="U41" i="2"/>
  <c r="U38" i="2"/>
  <c r="U35" i="2"/>
  <c r="U32" i="2"/>
  <c r="U29" i="2"/>
  <c r="U26" i="2"/>
  <c r="U23" i="2"/>
  <c r="U20" i="2"/>
  <c r="U17" i="2"/>
  <c r="U14" i="2"/>
  <c r="U11" i="2"/>
  <c r="U8" i="2"/>
  <c r="U5" i="2"/>
  <c r="P41" i="2" l="1"/>
  <c r="D18" i="7" l="1"/>
  <c r="N91" i="4" l="1"/>
  <c r="M91" i="4"/>
  <c r="L91" i="4"/>
  <c r="K91" i="4"/>
  <c r="J91" i="4"/>
  <c r="I91" i="4"/>
  <c r="H91" i="4"/>
  <c r="G91" i="4"/>
  <c r="F91" i="4"/>
  <c r="E91" i="4"/>
  <c r="D91" i="4"/>
  <c r="C91" i="4" l="1"/>
  <c r="Z91" i="1"/>
  <c r="U91" i="1"/>
  <c r="E7" i="2" l="1"/>
  <c r="E10" i="2" l="1"/>
  <c r="F10" i="2" s="1"/>
  <c r="G10" i="2" s="1"/>
  <c r="H10" i="2" s="1"/>
  <c r="I10" i="2" s="1"/>
  <c r="J10" i="2" s="1"/>
  <c r="K10" i="2" s="1"/>
  <c r="L10" i="2" s="1"/>
  <c r="M10" i="2" s="1"/>
  <c r="N10" i="2" s="1"/>
  <c r="O10" i="2" s="1"/>
  <c r="Q10" i="2" s="1"/>
  <c r="F7" i="2"/>
  <c r="B2" i="1"/>
  <c r="G7" i="2" l="1"/>
  <c r="P10" i="2"/>
  <c r="C10" i="4"/>
  <c r="F11" i="4"/>
  <c r="B10" i="4"/>
  <c r="B11" i="4"/>
  <c r="B21" i="4"/>
  <c r="B22" i="4"/>
  <c r="B23" i="4"/>
  <c r="AJ10" i="2" l="1"/>
  <c r="R10" i="2" s="1"/>
  <c r="S10" i="2" s="1"/>
  <c r="T10" i="2" s="1"/>
  <c r="V10" i="2" s="1"/>
  <c r="H7" i="2"/>
  <c r="I7" i="2" s="1"/>
  <c r="W91" i="1"/>
  <c r="X91" i="1"/>
  <c r="Y91" i="1"/>
  <c r="V91" i="1"/>
  <c r="R91" i="1"/>
  <c r="S91" i="1"/>
  <c r="T91" i="1"/>
  <c r="Q91" i="1"/>
  <c r="O91" i="1"/>
  <c r="D91" i="1"/>
  <c r="E91" i="1"/>
  <c r="F91" i="1"/>
  <c r="G91" i="1"/>
  <c r="H91" i="1"/>
  <c r="I91" i="1"/>
  <c r="J91" i="1"/>
  <c r="K91" i="1"/>
  <c r="L91" i="1"/>
  <c r="M91" i="1"/>
  <c r="N91" i="1"/>
  <c r="C91" i="1"/>
  <c r="U10" i="2" l="1"/>
  <c r="Y44" i="2"/>
  <c r="X44" i="2"/>
  <c r="W44" i="2"/>
  <c r="V44" i="2"/>
  <c r="T44" i="2"/>
  <c r="S44" i="2"/>
  <c r="R44" i="2"/>
  <c r="Q44" i="2"/>
  <c r="O44" i="2"/>
  <c r="N44" i="2"/>
  <c r="M44" i="2"/>
  <c r="L44" i="2"/>
  <c r="K44" i="2"/>
  <c r="J44" i="2"/>
  <c r="I44" i="2"/>
  <c r="H44" i="2"/>
  <c r="G44" i="2"/>
  <c r="F44" i="2"/>
  <c r="E44" i="2"/>
  <c r="B38" i="2"/>
  <c r="B35" i="2"/>
  <c r="Y42" i="2"/>
  <c r="X42" i="2"/>
  <c r="W42" i="2"/>
  <c r="V42" i="2"/>
  <c r="T42" i="2"/>
  <c r="S42" i="2"/>
  <c r="R42" i="2"/>
  <c r="Q42" i="2"/>
  <c r="O42" i="2"/>
  <c r="N42" i="2"/>
  <c r="M42" i="2"/>
  <c r="L42" i="2"/>
  <c r="K42" i="2"/>
  <c r="J42" i="2"/>
  <c r="I42" i="2"/>
  <c r="H42" i="2"/>
  <c r="G42" i="2"/>
  <c r="F42" i="2"/>
  <c r="E42" i="2"/>
  <c r="D42" i="2"/>
  <c r="B32" i="2"/>
  <c r="B29" i="2"/>
  <c r="B26" i="2"/>
  <c r="B23" i="2"/>
  <c r="B20" i="2"/>
  <c r="B17" i="2"/>
  <c r="B14" i="2"/>
  <c r="B11" i="2"/>
  <c r="B8" i="2"/>
  <c r="B5" i="2"/>
  <c r="Z44" i="2" l="1"/>
  <c r="Z42" i="2"/>
  <c r="U42" i="2"/>
  <c r="W10" i="2"/>
  <c r="U44" i="2"/>
  <c r="P42" i="2"/>
  <c r="E37" i="2"/>
  <c r="F37" i="2" s="1"/>
  <c r="G37" i="2" s="1"/>
  <c r="H37" i="2" s="1"/>
  <c r="I37" i="2" s="1"/>
  <c r="J37" i="2" s="1"/>
  <c r="K37" i="2" s="1"/>
  <c r="L37" i="2" s="1"/>
  <c r="M37" i="2" s="1"/>
  <c r="N37" i="2" s="1"/>
  <c r="O37" i="2" s="1"/>
  <c r="Q37" i="2" s="1"/>
  <c r="E25" i="2"/>
  <c r="F25" i="2" s="1"/>
  <c r="G25" i="2" s="1"/>
  <c r="H25" i="2" s="1"/>
  <c r="I25" i="2" s="1"/>
  <c r="J25" i="2" s="1"/>
  <c r="K25" i="2" s="1"/>
  <c r="L25" i="2" s="1"/>
  <c r="M25" i="2" s="1"/>
  <c r="N25" i="2" s="1"/>
  <c r="O25" i="2" s="1"/>
  <c r="Q25" i="2" s="1"/>
  <c r="P23" i="2"/>
  <c r="E19" i="2"/>
  <c r="F19" i="2" s="1"/>
  <c r="G19" i="2" s="1"/>
  <c r="H19" i="2" s="1"/>
  <c r="I19" i="2" s="1"/>
  <c r="J19" i="2" s="1"/>
  <c r="K19" i="2" s="1"/>
  <c r="L19" i="2" s="1"/>
  <c r="M19" i="2" s="1"/>
  <c r="N19" i="2" s="1"/>
  <c r="O19" i="2" s="1"/>
  <c r="Q19" i="2" s="1"/>
  <c r="E40" i="2"/>
  <c r="F40" i="2" s="1"/>
  <c r="G40" i="2" s="1"/>
  <c r="H40" i="2" s="1"/>
  <c r="I40" i="2" s="1"/>
  <c r="J40" i="2" s="1"/>
  <c r="K40" i="2" s="1"/>
  <c r="L40" i="2" s="1"/>
  <c r="M40" i="2" s="1"/>
  <c r="N40" i="2" s="1"/>
  <c r="O40" i="2" s="1"/>
  <c r="Q40" i="2" s="1"/>
  <c r="E28" i="2"/>
  <c r="F28" i="2" s="1"/>
  <c r="G28" i="2" s="1"/>
  <c r="H28" i="2" s="1"/>
  <c r="I28" i="2" s="1"/>
  <c r="J28" i="2" s="1"/>
  <c r="K28" i="2" s="1"/>
  <c r="L28" i="2" s="1"/>
  <c r="M28" i="2" s="1"/>
  <c r="N28" i="2" s="1"/>
  <c r="O28" i="2" s="1"/>
  <c r="Q28" i="2" s="1"/>
  <c r="E34" i="2"/>
  <c r="F34" i="2" s="1"/>
  <c r="G34" i="2" s="1"/>
  <c r="H34" i="2" s="1"/>
  <c r="I34" i="2" s="1"/>
  <c r="J34" i="2" s="1"/>
  <c r="K34" i="2" s="1"/>
  <c r="L34" i="2" s="1"/>
  <c r="M34" i="2" s="1"/>
  <c r="N34" i="2" s="1"/>
  <c r="O34" i="2" s="1"/>
  <c r="Q34" i="2" s="1"/>
  <c r="E13" i="2"/>
  <c r="J7" i="2"/>
  <c r="H14" i="11"/>
  <c r="X10" i="2" l="1"/>
  <c r="Y10" i="2" s="1"/>
  <c r="K7" i="2"/>
  <c r="P19" i="2"/>
  <c r="P34" i="2"/>
  <c r="AJ34" i="2" s="1"/>
  <c r="F13" i="2"/>
  <c r="E22" i="2"/>
  <c r="F22" i="2" s="1"/>
  <c r="G22" i="2" s="1"/>
  <c r="H22" i="2" s="1"/>
  <c r="I22" i="2" s="1"/>
  <c r="J22" i="2" s="1"/>
  <c r="K22" i="2" s="1"/>
  <c r="L22" i="2" s="1"/>
  <c r="M22" i="2" s="1"/>
  <c r="N22" i="2" s="1"/>
  <c r="O22" i="2" s="1"/>
  <c r="Q22" i="2" s="1"/>
  <c r="P28" i="2"/>
  <c r="AJ28" i="2" s="1"/>
  <c r="P25" i="2"/>
  <c r="AJ25" i="2" s="1"/>
  <c r="D46" i="2"/>
  <c r="C27" i="1" s="1"/>
  <c r="E31" i="2"/>
  <c r="F31" i="2" s="1"/>
  <c r="G31" i="2" s="1"/>
  <c r="H31" i="2" s="1"/>
  <c r="I31" i="2" s="1"/>
  <c r="J31" i="2" s="1"/>
  <c r="K31" i="2" s="1"/>
  <c r="L31" i="2" s="1"/>
  <c r="M31" i="2" s="1"/>
  <c r="N31" i="2" s="1"/>
  <c r="O31" i="2" s="1"/>
  <c r="Q31" i="2" s="1"/>
  <c r="E16" i="2"/>
  <c r="F16" i="2" s="1"/>
  <c r="G16" i="2" s="1"/>
  <c r="H16" i="2" s="1"/>
  <c r="I16" i="2" s="1"/>
  <c r="P40" i="2"/>
  <c r="AJ40" i="2" s="1"/>
  <c r="P37" i="2"/>
  <c r="AJ37" i="2" s="1"/>
  <c r="E12" i="1"/>
  <c r="F12" i="1"/>
  <c r="G12" i="1"/>
  <c r="H12" i="1"/>
  <c r="I12" i="1"/>
  <c r="J12" i="1"/>
  <c r="K12" i="1"/>
  <c r="L12" i="1"/>
  <c r="M12" i="1"/>
  <c r="N12" i="1"/>
  <c r="D12" i="1"/>
  <c r="C12" i="1"/>
  <c r="B82" i="11"/>
  <c r="H26" i="11" s="1"/>
  <c r="E82" i="11"/>
  <c r="I26" i="11" s="1"/>
  <c r="E81" i="11"/>
  <c r="B81" i="11"/>
  <c r="C80" i="11"/>
  <c r="E80" i="11"/>
  <c r="C79" i="11"/>
  <c r="B79" i="11"/>
  <c r="E79" i="11"/>
  <c r="AJ19" i="2" l="1"/>
  <c r="R19" i="2" s="1"/>
  <c r="S19" i="2" s="1"/>
  <c r="T19" i="2" s="1"/>
  <c r="V19" i="2" s="1"/>
  <c r="J16" i="2"/>
  <c r="K16" i="2" s="1"/>
  <c r="Z10" i="2"/>
  <c r="R25" i="2"/>
  <c r="S25" i="2" s="1"/>
  <c r="T25" i="2" s="1"/>
  <c r="V25" i="2" s="1"/>
  <c r="R34" i="2"/>
  <c r="S34" i="2" s="1"/>
  <c r="T34" i="2" s="1"/>
  <c r="V34" i="2" s="1"/>
  <c r="R37" i="2"/>
  <c r="S37" i="2" s="1"/>
  <c r="T37" i="2" s="1"/>
  <c r="V37" i="2" s="1"/>
  <c r="R40" i="2"/>
  <c r="S40" i="2" s="1"/>
  <c r="T40" i="2" s="1"/>
  <c r="V40" i="2" s="1"/>
  <c r="R28" i="2"/>
  <c r="S28" i="2" s="1"/>
  <c r="T28" i="2" s="1"/>
  <c r="V28" i="2" s="1"/>
  <c r="G13" i="2"/>
  <c r="F46" i="2"/>
  <c r="P31" i="2"/>
  <c r="AJ31" i="2" s="1"/>
  <c r="L7" i="2"/>
  <c r="E46" i="2"/>
  <c r="P22" i="2"/>
  <c r="AJ22" i="2" s="1"/>
  <c r="Z113" i="1"/>
  <c r="U113" i="1"/>
  <c r="L16" i="2" l="1"/>
  <c r="M16" i="2" s="1"/>
  <c r="N16" i="2" s="1"/>
  <c r="O16" i="2" s="1"/>
  <c r="Q16" i="2" s="1"/>
  <c r="U40" i="2"/>
  <c r="U34" i="2"/>
  <c r="U25" i="2"/>
  <c r="U37" i="2"/>
  <c r="R31" i="2"/>
  <c r="S31" i="2" s="1"/>
  <c r="T31" i="2" s="1"/>
  <c r="U28" i="2"/>
  <c r="U19" i="2"/>
  <c r="R22" i="2"/>
  <c r="S22" i="2" s="1"/>
  <c r="T22" i="2" s="1"/>
  <c r="V22" i="2" s="1"/>
  <c r="M7" i="2"/>
  <c r="N7" i="2" s="1"/>
  <c r="H13" i="2"/>
  <c r="I13" i="2" s="1"/>
  <c r="G46" i="2"/>
  <c r="B87" i="11"/>
  <c r="B86" i="11"/>
  <c r="B85" i="11"/>
  <c r="U31" i="2" l="1"/>
  <c r="V31" i="2"/>
  <c r="P16" i="2"/>
  <c r="W19" i="2"/>
  <c r="W28" i="2"/>
  <c r="W37" i="2"/>
  <c r="W34" i="2"/>
  <c r="W25" i="2"/>
  <c r="W40" i="2"/>
  <c r="W31" i="2"/>
  <c r="U22" i="2"/>
  <c r="H46" i="2"/>
  <c r="B2" i="3"/>
  <c r="Z55" i="1"/>
  <c r="Z54" i="1"/>
  <c r="Z48" i="1"/>
  <c r="Z47" i="1"/>
  <c r="Z46" i="1"/>
  <c r="Z45" i="1"/>
  <c r="Z44" i="1"/>
  <c r="Z43" i="1"/>
  <c r="Z42" i="1"/>
  <c r="Z41" i="1"/>
  <c r="Z40" i="1"/>
  <c r="Z39" i="1"/>
  <c r="Z38" i="1"/>
  <c r="Z37" i="1"/>
  <c r="Z36" i="1"/>
  <c r="Z35" i="1"/>
  <c r="Z34" i="1"/>
  <c r="Z33" i="1"/>
  <c r="Z32" i="1"/>
  <c r="Z31" i="1"/>
  <c r="Z26" i="1"/>
  <c r="Z21" i="1"/>
  <c r="Z20" i="1"/>
  <c r="Z19" i="1"/>
  <c r="Z15" i="1"/>
  <c r="Z14" i="1"/>
  <c r="Z13" i="1"/>
  <c r="Z11" i="1"/>
  <c r="Z10" i="1"/>
  <c r="Z6" i="1"/>
  <c r="U55" i="1"/>
  <c r="U54" i="1"/>
  <c r="U32" i="1"/>
  <c r="U33" i="1"/>
  <c r="U34" i="1"/>
  <c r="U35" i="1"/>
  <c r="U36" i="1"/>
  <c r="U37" i="1"/>
  <c r="U38" i="1"/>
  <c r="U39" i="1"/>
  <c r="U40" i="1"/>
  <c r="U41" i="1"/>
  <c r="U42" i="1"/>
  <c r="U43" i="1"/>
  <c r="U44" i="1"/>
  <c r="U45" i="1"/>
  <c r="U46" i="1"/>
  <c r="U47" i="1"/>
  <c r="U48" i="1"/>
  <c r="U31" i="1"/>
  <c r="U26" i="1"/>
  <c r="U20" i="1"/>
  <c r="U21" i="1"/>
  <c r="U14" i="1"/>
  <c r="U15" i="1"/>
  <c r="U13" i="1"/>
  <c r="U11" i="1"/>
  <c r="U10" i="1"/>
  <c r="U6" i="1"/>
  <c r="B2" i="2"/>
  <c r="C5" i="1"/>
  <c r="C16" i="1" s="1"/>
  <c r="D5" i="1"/>
  <c r="D16" i="1" s="1"/>
  <c r="E5" i="1"/>
  <c r="E16" i="1" s="1"/>
  <c r="F5" i="1"/>
  <c r="F16" i="1" s="1"/>
  <c r="G5" i="1"/>
  <c r="G16" i="1" s="1"/>
  <c r="H5" i="1"/>
  <c r="I5" i="1"/>
  <c r="I16" i="1" s="1"/>
  <c r="J16" i="1"/>
  <c r="K5" i="1"/>
  <c r="K16" i="1" s="1"/>
  <c r="L5" i="1"/>
  <c r="L16" i="1" s="1"/>
  <c r="M5" i="1"/>
  <c r="M16" i="1" s="1"/>
  <c r="N5" i="1"/>
  <c r="N16" i="1" s="1"/>
  <c r="Q5" i="1"/>
  <c r="R5" i="1"/>
  <c r="S5" i="1"/>
  <c r="T5" i="1"/>
  <c r="X5" i="1"/>
  <c r="Y5" i="1"/>
  <c r="O6" i="1"/>
  <c r="O10" i="1"/>
  <c r="O11" i="1"/>
  <c r="O12" i="1"/>
  <c r="Q12" i="1"/>
  <c r="R12" i="1"/>
  <c r="S12" i="1"/>
  <c r="T12" i="1"/>
  <c r="V12" i="1"/>
  <c r="W12" i="1"/>
  <c r="X12" i="1"/>
  <c r="Y12" i="1"/>
  <c r="O13" i="1"/>
  <c r="O14" i="1"/>
  <c r="O15" i="1"/>
  <c r="C18" i="1"/>
  <c r="D18" i="1"/>
  <c r="E18" i="1"/>
  <c r="F18" i="1"/>
  <c r="G18" i="1"/>
  <c r="H18" i="1"/>
  <c r="I18" i="1"/>
  <c r="J18" i="1"/>
  <c r="K18" i="1"/>
  <c r="L18" i="1"/>
  <c r="M18" i="1"/>
  <c r="N18" i="1"/>
  <c r="Q18" i="1"/>
  <c r="T18" i="1"/>
  <c r="V18" i="1"/>
  <c r="W18" i="1"/>
  <c r="X18" i="1"/>
  <c r="Y18" i="1"/>
  <c r="O19" i="1"/>
  <c r="R18" i="1"/>
  <c r="S18" i="1"/>
  <c r="O20" i="1"/>
  <c r="O21" i="1"/>
  <c r="O26" i="1"/>
  <c r="D29" i="1"/>
  <c r="E29" i="1"/>
  <c r="F29" i="1"/>
  <c r="G29" i="1"/>
  <c r="H29" i="1"/>
  <c r="I29" i="1"/>
  <c r="J29" i="1"/>
  <c r="K29" i="1"/>
  <c r="L29" i="1"/>
  <c r="M29" i="1"/>
  <c r="N29" i="1"/>
  <c r="Q29" i="1"/>
  <c r="R29" i="1"/>
  <c r="S29" i="1"/>
  <c r="T29" i="1"/>
  <c r="V29" i="1"/>
  <c r="W29" i="1"/>
  <c r="X29" i="1"/>
  <c r="Y29" i="1"/>
  <c r="O31" i="1"/>
  <c r="O32" i="1"/>
  <c r="O33" i="1"/>
  <c r="O34" i="1"/>
  <c r="O35" i="1"/>
  <c r="O36" i="1"/>
  <c r="O37" i="1"/>
  <c r="O39" i="1"/>
  <c r="O40" i="1"/>
  <c r="O41" i="1"/>
  <c r="O42" i="1"/>
  <c r="O43" i="1"/>
  <c r="O44" i="1"/>
  <c r="O45" i="1"/>
  <c r="O46" i="1"/>
  <c r="O47" i="1"/>
  <c r="O48" i="1"/>
  <c r="C53" i="1"/>
  <c r="D53" i="1"/>
  <c r="E53" i="1"/>
  <c r="F53" i="1"/>
  <c r="G53" i="1"/>
  <c r="H53" i="1"/>
  <c r="I53" i="1"/>
  <c r="J53" i="1"/>
  <c r="K53" i="1"/>
  <c r="L53" i="1"/>
  <c r="M53" i="1"/>
  <c r="N53" i="1"/>
  <c r="Q53" i="1"/>
  <c r="R53" i="1"/>
  <c r="S53" i="1"/>
  <c r="T53" i="1"/>
  <c r="V53" i="1"/>
  <c r="W53" i="1"/>
  <c r="X53" i="1"/>
  <c r="Y53" i="1"/>
  <c r="O54" i="1"/>
  <c r="O55" i="1"/>
  <c r="D5" i="7"/>
  <c r="D6" i="7"/>
  <c r="D7" i="7"/>
  <c r="D8" i="7"/>
  <c r="D9" i="7"/>
  <c r="D10" i="7"/>
  <c r="D11" i="7"/>
  <c r="D13" i="7"/>
  <c r="D14" i="7"/>
  <c r="D15" i="7"/>
  <c r="D16" i="7"/>
  <c r="D17" i="7"/>
  <c r="D19" i="7"/>
  <c r="D20" i="7"/>
  <c r="D21" i="7"/>
  <c r="D22" i="7"/>
  <c r="D23" i="7"/>
  <c r="D24" i="7"/>
  <c r="D25" i="7"/>
  <c r="D26" i="7"/>
  <c r="D27" i="7"/>
  <c r="D28" i="7"/>
  <c r="D29" i="7"/>
  <c r="D30" i="7"/>
  <c r="B2" i="4"/>
  <c r="B6" i="4"/>
  <c r="C6" i="4"/>
  <c r="E6" i="4"/>
  <c r="F6" i="4"/>
  <c r="H6" i="4"/>
  <c r="I6" i="4"/>
  <c r="J6" i="4"/>
  <c r="K6" i="4"/>
  <c r="L6" i="4"/>
  <c r="M6" i="4"/>
  <c r="N6" i="4"/>
  <c r="D10" i="4"/>
  <c r="E10" i="4"/>
  <c r="F10" i="4"/>
  <c r="G10" i="4"/>
  <c r="H10" i="4"/>
  <c r="I10" i="4"/>
  <c r="J10" i="4"/>
  <c r="K10" i="4"/>
  <c r="L10" i="4"/>
  <c r="M10" i="4"/>
  <c r="N10" i="4"/>
  <c r="C11" i="4"/>
  <c r="D11" i="4"/>
  <c r="G11" i="4"/>
  <c r="H11" i="4"/>
  <c r="I11" i="4"/>
  <c r="J11" i="4"/>
  <c r="K11" i="4"/>
  <c r="L11" i="4"/>
  <c r="M11" i="4"/>
  <c r="N11" i="4"/>
  <c r="B12" i="4"/>
  <c r="B13" i="4"/>
  <c r="C13" i="4"/>
  <c r="D13" i="4"/>
  <c r="E13" i="4"/>
  <c r="F13" i="4"/>
  <c r="G13" i="4"/>
  <c r="H13" i="4"/>
  <c r="I13" i="4"/>
  <c r="J13" i="4"/>
  <c r="K13" i="4"/>
  <c r="L13" i="4"/>
  <c r="M13" i="4"/>
  <c r="N13" i="4"/>
  <c r="B14" i="4"/>
  <c r="C14" i="4"/>
  <c r="D14" i="4"/>
  <c r="E14" i="4"/>
  <c r="F14" i="4"/>
  <c r="G14" i="4"/>
  <c r="H14" i="4"/>
  <c r="I14" i="4"/>
  <c r="J14" i="4"/>
  <c r="K14" i="4"/>
  <c r="L14" i="4"/>
  <c r="M14" i="4"/>
  <c r="N14" i="4"/>
  <c r="B15" i="4"/>
  <c r="C15" i="4"/>
  <c r="D15" i="4"/>
  <c r="E15" i="4"/>
  <c r="F15" i="4"/>
  <c r="G15" i="4"/>
  <c r="H15" i="4"/>
  <c r="I15" i="4"/>
  <c r="J15" i="4"/>
  <c r="K15" i="4"/>
  <c r="L15" i="4"/>
  <c r="M15" i="4"/>
  <c r="N15" i="4"/>
  <c r="C17" i="4"/>
  <c r="D17" i="4"/>
  <c r="E17" i="4"/>
  <c r="F17" i="4"/>
  <c r="G17" i="4"/>
  <c r="H17" i="4"/>
  <c r="I17" i="4"/>
  <c r="J17" i="4"/>
  <c r="K17" i="4"/>
  <c r="L17" i="4"/>
  <c r="M17" i="4"/>
  <c r="N17" i="4"/>
  <c r="E21" i="4"/>
  <c r="F21" i="4"/>
  <c r="G21" i="4"/>
  <c r="H21" i="4"/>
  <c r="I21" i="4"/>
  <c r="J21" i="4"/>
  <c r="K21" i="4"/>
  <c r="L21" i="4"/>
  <c r="M21" i="4"/>
  <c r="N21" i="4"/>
  <c r="C22" i="4"/>
  <c r="D22" i="4"/>
  <c r="E22" i="4"/>
  <c r="F22" i="4"/>
  <c r="G22" i="4"/>
  <c r="H22" i="4"/>
  <c r="I22" i="4"/>
  <c r="J22" i="4"/>
  <c r="K22" i="4"/>
  <c r="L22" i="4"/>
  <c r="M22" i="4"/>
  <c r="N22" i="4"/>
  <c r="C23" i="4"/>
  <c r="D23" i="4"/>
  <c r="E23" i="4"/>
  <c r="F23" i="4"/>
  <c r="G23" i="4"/>
  <c r="H23" i="4"/>
  <c r="I23" i="4"/>
  <c r="J23" i="4"/>
  <c r="K23" i="4"/>
  <c r="L23" i="4"/>
  <c r="M23" i="4"/>
  <c r="N23" i="4"/>
  <c r="B25" i="4"/>
  <c r="B27" i="4"/>
  <c r="B28" i="4"/>
  <c r="C28" i="4"/>
  <c r="D28" i="4"/>
  <c r="E28" i="4"/>
  <c r="F28" i="4"/>
  <c r="G28" i="4"/>
  <c r="H28" i="4"/>
  <c r="I28" i="4"/>
  <c r="J28" i="4"/>
  <c r="K28" i="4"/>
  <c r="L28" i="4"/>
  <c r="M28" i="4"/>
  <c r="N28" i="4"/>
  <c r="B30" i="4"/>
  <c r="B31" i="4"/>
  <c r="D31" i="4"/>
  <c r="E31" i="4"/>
  <c r="F31" i="4"/>
  <c r="G31" i="4"/>
  <c r="H31" i="4"/>
  <c r="I31" i="4"/>
  <c r="J31" i="4"/>
  <c r="K31" i="4"/>
  <c r="L31" i="4"/>
  <c r="M31" i="4"/>
  <c r="N31" i="4"/>
  <c r="B32" i="4"/>
  <c r="C32" i="4"/>
  <c r="D32" i="4"/>
  <c r="E32" i="4"/>
  <c r="F32" i="4"/>
  <c r="G32" i="4"/>
  <c r="H32" i="4"/>
  <c r="I32" i="4"/>
  <c r="J32" i="4"/>
  <c r="K32" i="4"/>
  <c r="L32" i="4"/>
  <c r="M32" i="4"/>
  <c r="N32" i="4"/>
  <c r="B33" i="4"/>
  <c r="C33" i="4"/>
  <c r="D33" i="4"/>
  <c r="E33" i="4"/>
  <c r="F33" i="4"/>
  <c r="G33" i="4"/>
  <c r="H33" i="4"/>
  <c r="I33" i="4"/>
  <c r="J33" i="4"/>
  <c r="K33" i="4"/>
  <c r="L33" i="4"/>
  <c r="M33" i="4"/>
  <c r="N33" i="4"/>
  <c r="B34" i="4"/>
  <c r="C34" i="4"/>
  <c r="D34" i="4"/>
  <c r="E34" i="4"/>
  <c r="F34" i="4"/>
  <c r="G34" i="4"/>
  <c r="H34" i="4"/>
  <c r="I34" i="4"/>
  <c r="J34" i="4"/>
  <c r="K34" i="4"/>
  <c r="L34" i="4"/>
  <c r="M34" i="4"/>
  <c r="N34" i="4"/>
  <c r="B35" i="4"/>
  <c r="C35" i="4"/>
  <c r="D35" i="4"/>
  <c r="E35" i="4"/>
  <c r="F35" i="4"/>
  <c r="G35" i="4"/>
  <c r="H35" i="4"/>
  <c r="I35" i="4"/>
  <c r="J35" i="4"/>
  <c r="K35" i="4"/>
  <c r="L35" i="4"/>
  <c r="M35" i="4"/>
  <c r="N35" i="4"/>
  <c r="B36" i="4"/>
  <c r="C36" i="4"/>
  <c r="D36" i="4"/>
  <c r="E36" i="4"/>
  <c r="F36" i="4"/>
  <c r="G36" i="4"/>
  <c r="H36" i="4"/>
  <c r="I36" i="4"/>
  <c r="J36" i="4"/>
  <c r="K36" i="4"/>
  <c r="L36" i="4"/>
  <c r="M36" i="4"/>
  <c r="N36" i="4"/>
  <c r="B37" i="4"/>
  <c r="C37" i="4"/>
  <c r="D37" i="4"/>
  <c r="E37" i="4"/>
  <c r="F37" i="4"/>
  <c r="G37" i="4"/>
  <c r="H37" i="4"/>
  <c r="I37" i="4"/>
  <c r="J37" i="4"/>
  <c r="K37" i="4"/>
  <c r="L37" i="4"/>
  <c r="M37" i="4"/>
  <c r="N37" i="4"/>
  <c r="B38" i="4"/>
  <c r="C38" i="4"/>
  <c r="D38" i="4"/>
  <c r="E38" i="4"/>
  <c r="F38" i="4"/>
  <c r="G38" i="4"/>
  <c r="H38" i="4"/>
  <c r="I38" i="4"/>
  <c r="J38" i="4"/>
  <c r="K38" i="4"/>
  <c r="L38" i="4"/>
  <c r="M38" i="4"/>
  <c r="N38" i="4"/>
  <c r="B39" i="4"/>
  <c r="C39" i="4"/>
  <c r="D39" i="4"/>
  <c r="E39" i="4"/>
  <c r="F39" i="4"/>
  <c r="G39" i="4"/>
  <c r="H39" i="4"/>
  <c r="I39" i="4"/>
  <c r="J39" i="4"/>
  <c r="K39" i="4"/>
  <c r="L39" i="4"/>
  <c r="M39" i="4"/>
  <c r="N39" i="4"/>
  <c r="B40" i="4"/>
  <c r="C40" i="4"/>
  <c r="D40" i="4"/>
  <c r="E40" i="4"/>
  <c r="F40" i="4"/>
  <c r="G40" i="4"/>
  <c r="H40" i="4"/>
  <c r="I40" i="4"/>
  <c r="J40" i="4"/>
  <c r="K40" i="4"/>
  <c r="L40" i="4"/>
  <c r="M40" i="4"/>
  <c r="N40" i="4"/>
  <c r="B41" i="4"/>
  <c r="C41" i="4"/>
  <c r="D41" i="4"/>
  <c r="E41" i="4"/>
  <c r="F41" i="4"/>
  <c r="G41" i="4"/>
  <c r="H41" i="4"/>
  <c r="I41" i="4"/>
  <c r="J41" i="4"/>
  <c r="K41" i="4"/>
  <c r="L41" i="4"/>
  <c r="M41" i="4"/>
  <c r="N41" i="4"/>
  <c r="B42" i="4"/>
  <c r="C42" i="4"/>
  <c r="D42" i="4"/>
  <c r="E42" i="4"/>
  <c r="F42" i="4"/>
  <c r="G42" i="4"/>
  <c r="H42" i="4"/>
  <c r="I42" i="4"/>
  <c r="J42" i="4"/>
  <c r="K42" i="4"/>
  <c r="L42" i="4"/>
  <c r="M42" i="4"/>
  <c r="N42" i="4"/>
  <c r="B43" i="4"/>
  <c r="C43" i="4"/>
  <c r="D43" i="4"/>
  <c r="E43" i="4"/>
  <c r="F43" i="4"/>
  <c r="G43" i="4"/>
  <c r="H43" i="4"/>
  <c r="I43" i="4"/>
  <c r="J43" i="4"/>
  <c r="K43" i="4"/>
  <c r="L43" i="4"/>
  <c r="M43" i="4"/>
  <c r="N43" i="4"/>
  <c r="B44" i="4"/>
  <c r="C44" i="4"/>
  <c r="D44" i="4"/>
  <c r="E44" i="4"/>
  <c r="F44" i="4"/>
  <c r="G44" i="4"/>
  <c r="H44" i="4"/>
  <c r="I44" i="4"/>
  <c r="J44" i="4"/>
  <c r="K44" i="4"/>
  <c r="L44" i="4"/>
  <c r="M44" i="4"/>
  <c r="N44" i="4"/>
  <c r="B45" i="4"/>
  <c r="C45" i="4"/>
  <c r="D45" i="4"/>
  <c r="E45" i="4"/>
  <c r="F45" i="4"/>
  <c r="G45" i="4"/>
  <c r="H45" i="4"/>
  <c r="I45" i="4"/>
  <c r="J45" i="4"/>
  <c r="K45" i="4"/>
  <c r="L45" i="4"/>
  <c r="M45" i="4"/>
  <c r="N45" i="4"/>
  <c r="B46" i="4"/>
  <c r="C46" i="4"/>
  <c r="D46" i="4"/>
  <c r="E46" i="4"/>
  <c r="F46" i="4"/>
  <c r="G46" i="4"/>
  <c r="H46" i="4"/>
  <c r="I46" i="4"/>
  <c r="J46" i="4"/>
  <c r="K46" i="4"/>
  <c r="L46" i="4"/>
  <c r="M46" i="4"/>
  <c r="N46" i="4"/>
  <c r="B47" i="4"/>
  <c r="C47" i="4"/>
  <c r="D47" i="4"/>
  <c r="E47" i="4"/>
  <c r="F47" i="4"/>
  <c r="G47" i="4"/>
  <c r="H47" i="4"/>
  <c r="I47" i="4"/>
  <c r="J47" i="4"/>
  <c r="K47" i="4"/>
  <c r="L47" i="4"/>
  <c r="M47" i="4"/>
  <c r="N47" i="4"/>
  <c r="B48" i="4"/>
  <c r="C48" i="4"/>
  <c r="D48" i="4"/>
  <c r="E48" i="4"/>
  <c r="F48" i="4"/>
  <c r="G48" i="4"/>
  <c r="H48" i="4"/>
  <c r="I48" i="4"/>
  <c r="J48" i="4"/>
  <c r="K48" i="4"/>
  <c r="L48" i="4"/>
  <c r="M48" i="4"/>
  <c r="N48" i="4"/>
  <c r="B49" i="4"/>
  <c r="C49" i="4"/>
  <c r="D49" i="4"/>
  <c r="E49" i="4"/>
  <c r="F49" i="4"/>
  <c r="G49" i="4"/>
  <c r="H49" i="4"/>
  <c r="I49" i="4"/>
  <c r="J49" i="4"/>
  <c r="K49" i="4"/>
  <c r="L49" i="4"/>
  <c r="M49" i="4"/>
  <c r="N49" i="4"/>
  <c r="R16" i="2" l="1"/>
  <c r="AJ16" i="2"/>
  <c r="Z5" i="1"/>
  <c r="X31" i="2"/>
  <c r="Y31" i="2" s="1"/>
  <c r="X25" i="2"/>
  <c r="Y25" i="2" s="1"/>
  <c r="X37" i="2"/>
  <c r="Y37" i="2" s="1"/>
  <c r="X19" i="2"/>
  <c r="Y19" i="2" s="1"/>
  <c r="X40" i="2"/>
  <c r="Y40" i="2" s="1"/>
  <c r="X34" i="2"/>
  <c r="Y34" i="2" s="1"/>
  <c r="X28" i="2"/>
  <c r="Y28" i="2" s="1"/>
  <c r="W22" i="2"/>
  <c r="O7" i="2"/>
  <c r="Q7" i="2" s="1"/>
  <c r="J13" i="2"/>
  <c r="I46" i="2"/>
  <c r="Z53" i="1"/>
  <c r="G20" i="5" s="1"/>
  <c r="G7" i="5"/>
  <c r="Z29" i="1"/>
  <c r="Z18" i="1"/>
  <c r="G12" i="4"/>
  <c r="L5" i="4"/>
  <c r="U53" i="1"/>
  <c r="E20" i="5" s="1"/>
  <c r="U5" i="1"/>
  <c r="E7" i="5" s="1"/>
  <c r="K12" i="4"/>
  <c r="C12" i="4"/>
  <c r="Y16" i="1"/>
  <c r="L12" i="4"/>
  <c r="H12" i="4"/>
  <c r="D12" i="4"/>
  <c r="M12" i="4"/>
  <c r="I12" i="4"/>
  <c r="E12" i="4"/>
  <c r="N12" i="4"/>
  <c r="J12" i="4"/>
  <c r="F12" i="4"/>
  <c r="L30" i="4"/>
  <c r="H30" i="4"/>
  <c r="D30" i="4"/>
  <c r="M30" i="4"/>
  <c r="I30" i="4"/>
  <c r="E30" i="4"/>
  <c r="N30" i="4"/>
  <c r="J30" i="4"/>
  <c r="F30" i="4"/>
  <c r="K30" i="4"/>
  <c r="G30" i="4"/>
  <c r="H5" i="4"/>
  <c r="D5" i="4"/>
  <c r="M5" i="4"/>
  <c r="I5" i="4"/>
  <c r="E5" i="4"/>
  <c r="N5" i="4"/>
  <c r="J5" i="4"/>
  <c r="F5" i="4"/>
  <c r="K5" i="4"/>
  <c r="G5" i="4"/>
  <c r="C5" i="4"/>
  <c r="U29" i="1"/>
  <c r="P13" i="1"/>
  <c r="P15" i="1"/>
  <c r="V16" i="1"/>
  <c r="P14" i="1"/>
  <c r="Z12" i="1"/>
  <c r="U12" i="1"/>
  <c r="E8" i="5" s="1"/>
  <c r="U18" i="1"/>
  <c r="U19" i="1"/>
  <c r="O5" i="1"/>
  <c r="R16" i="1"/>
  <c r="H16" i="1"/>
  <c r="O16" i="1" s="1"/>
  <c r="P12" i="1" s="1"/>
  <c r="X16" i="1"/>
  <c r="I20" i="4"/>
  <c r="Q16" i="1"/>
  <c r="O14" i="4"/>
  <c r="O53" i="1"/>
  <c r="C20" i="5" s="1"/>
  <c r="W16" i="1"/>
  <c r="O15" i="4"/>
  <c r="G20" i="4"/>
  <c r="M20" i="4"/>
  <c r="E20" i="4"/>
  <c r="O18" i="1"/>
  <c r="P21" i="1" s="1"/>
  <c r="T16" i="1"/>
  <c r="S16" i="1"/>
  <c r="K20" i="4"/>
  <c r="O13" i="4"/>
  <c r="O10" i="4"/>
  <c r="O11" i="4"/>
  <c r="O28" i="4"/>
  <c r="O23" i="4"/>
  <c r="L20" i="4"/>
  <c r="H20" i="4"/>
  <c r="D20" i="4"/>
  <c r="N20" i="4"/>
  <c r="J20" i="4"/>
  <c r="F20" i="4"/>
  <c r="C20" i="4"/>
  <c r="O6" i="4"/>
  <c r="O49" i="4"/>
  <c r="O45" i="4"/>
  <c r="O41" i="4"/>
  <c r="O37" i="4"/>
  <c r="O33" i="4"/>
  <c r="O46" i="4"/>
  <c r="O42" i="4"/>
  <c r="O38" i="4"/>
  <c r="O34" i="4"/>
  <c r="O47" i="4"/>
  <c r="O43" i="4"/>
  <c r="O39" i="4"/>
  <c r="O35" i="4"/>
  <c r="O48" i="4"/>
  <c r="O44" i="4"/>
  <c r="O40" i="4"/>
  <c r="O36" i="4"/>
  <c r="O32" i="4"/>
  <c r="O21" i="4"/>
  <c r="O22" i="4"/>
  <c r="O17" i="4"/>
  <c r="S16" i="2" l="1"/>
  <c r="T16" i="2" s="1"/>
  <c r="V16" i="2" s="1"/>
  <c r="W16" i="2" s="1"/>
  <c r="U16" i="2"/>
  <c r="P9" i="1"/>
  <c r="P7" i="1"/>
  <c r="P8" i="1"/>
  <c r="X22" i="2"/>
  <c r="Y22" i="2" s="1"/>
  <c r="X16" i="2"/>
  <c r="Y16" i="2" s="1"/>
  <c r="Z28" i="2"/>
  <c r="Z34" i="2"/>
  <c r="Z40" i="2"/>
  <c r="Z19" i="2"/>
  <c r="Z37" i="2"/>
  <c r="Z25" i="2"/>
  <c r="Z31" i="2"/>
  <c r="K13" i="2"/>
  <c r="J46" i="2"/>
  <c r="P7" i="2"/>
  <c r="AJ7" i="2" s="1"/>
  <c r="Z16" i="1"/>
  <c r="G8" i="5"/>
  <c r="U16" i="1"/>
  <c r="O12" i="4"/>
  <c r="P54" i="1"/>
  <c r="P47" i="1"/>
  <c r="P10" i="1"/>
  <c r="P37" i="1"/>
  <c r="P46" i="1"/>
  <c r="P11" i="1"/>
  <c r="P36" i="1"/>
  <c r="P53" i="1"/>
  <c r="P41" i="1"/>
  <c r="P6" i="1"/>
  <c r="P31" i="1"/>
  <c r="P40" i="1"/>
  <c r="P55" i="1"/>
  <c r="P32" i="1"/>
  <c r="P35" i="1"/>
  <c r="P38" i="1"/>
  <c r="P34" i="1"/>
  <c r="P39" i="1"/>
  <c r="P44" i="1"/>
  <c r="P45" i="1"/>
  <c r="P20" i="1"/>
  <c r="P48" i="1"/>
  <c r="P33" i="1"/>
  <c r="P42" i="1"/>
  <c r="P43" i="1"/>
  <c r="P19" i="1"/>
  <c r="P18" i="1"/>
  <c r="P5" i="1"/>
  <c r="P16" i="1" s="1"/>
  <c r="O20" i="4"/>
  <c r="Z16" i="2" l="1"/>
  <c r="Z22" i="2"/>
  <c r="L13" i="2"/>
  <c r="K46" i="2"/>
  <c r="H18" i="4"/>
  <c r="H16" i="4" s="1"/>
  <c r="C18" i="4"/>
  <c r="G18" i="4"/>
  <c r="G16" i="4" s="1"/>
  <c r="K18" i="4"/>
  <c r="K16" i="4" s="1"/>
  <c r="D18" i="4"/>
  <c r="D16" i="4" s="1"/>
  <c r="L18" i="4"/>
  <c r="L16" i="4" s="1"/>
  <c r="L55" i="4" s="1"/>
  <c r="F18" i="4"/>
  <c r="F16" i="4" s="1"/>
  <c r="J18" i="4"/>
  <c r="J16" i="4" s="1"/>
  <c r="N18" i="4"/>
  <c r="N16" i="4" s="1"/>
  <c r="E18" i="4"/>
  <c r="E16" i="4" s="1"/>
  <c r="I18" i="4"/>
  <c r="I16" i="4" s="1"/>
  <c r="M18" i="4"/>
  <c r="M16" i="4" s="1"/>
  <c r="G15" i="5"/>
  <c r="E15" i="5"/>
  <c r="R7" i="2" l="1"/>
  <c r="S7" i="2" s="1"/>
  <c r="T7" i="2" s="1"/>
  <c r="V7" i="2" s="1"/>
  <c r="M13" i="2"/>
  <c r="L46" i="2"/>
  <c r="I55" i="4"/>
  <c r="E55" i="4"/>
  <c r="K55" i="4"/>
  <c r="N55" i="4"/>
  <c r="D55" i="4"/>
  <c r="G11" i="5"/>
  <c r="H11" i="5" s="1"/>
  <c r="O18" i="4"/>
  <c r="C16" i="4"/>
  <c r="O16" i="4" s="1"/>
  <c r="E11" i="5"/>
  <c r="F11" i="5" s="1"/>
  <c r="C11" i="5"/>
  <c r="J55" i="4"/>
  <c r="G55" i="4"/>
  <c r="H55" i="4"/>
  <c r="M55" i="4"/>
  <c r="C8" i="5"/>
  <c r="F55" i="4"/>
  <c r="U7" i="2" l="1"/>
  <c r="W7" i="2" s="1"/>
  <c r="N13" i="2"/>
  <c r="M46" i="2"/>
  <c r="C55" i="4"/>
  <c r="O5" i="4"/>
  <c r="C7" i="5"/>
  <c r="D11" i="5" s="1"/>
  <c r="X7" i="2" l="1"/>
  <c r="Y7" i="2" s="1"/>
  <c r="O13" i="2"/>
  <c r="Q13" i="2" s="1"/>
  <c r="N46" i="2"/>
  <c r="Z7" i="2" l="1"/>
  <c r="P13" i="2"/>
  <c r="AJ13" i="2" s="1"/>
  <c r="O46" i="2"/>
  <c r="P46" i="2" s="1"/>
  <c r="R13" i="2" l="1"/>
  <c r="S13" i="2" s="1"/>
  <c r="T13" i="2" s="1"/>
  <c r="V13" i="2" s="1"/>
  <c r="U13" i="2" l="1"/>
  <c r="R113" i="1"/>
  <c r="O113" i="1"/>
  <c r="M113" i="1"/>
  <c r="S113" i="1"/>
  <c r="F113" i="1"/>
  <c r="N113" i="1"/>
  <c r="T113" i="1"/>
  <c r="G113" i="1"/>
  <c r="D113" i="1"/>
  <c r="V113" i="1"/>
  <c r="H113" i="1"/>
  <c r="E113" i="1"/>
  <c r="W113" i="1"/>
  <c r="I113" i="1"/>
  <c r="X113" i="1"/>
  <c r="J113" i="1"/>
  <c r="Y113" i="1"/>
  <c r="K113" i="1"/>
  <c r="Q113" i="1"/>
  <c r="L113" i="1"/>
  <c r="I25" i="11"/>
  <c r="H25" i="11"/>
  <c r="H19" i="11"/>
  <c r="H22" i="11"/>
  <c r="W13" i="2" l="1"/>
  <c r="I22" i="11"/>
  <c r="J19" i="11"/>
  <c r="I19" i="11"/>
  <c r="X13" i="2" l="1"/>
  <c r="Y13" i="2" s="1"/>
  <c r="C86" i="4"/>
  <c r="C88" i="4"/>
  <c r="C87" i="4"/>
  <c r="C89" i="4"/>
  <c r="L63" i="12"/>
  <c r="L62" i="12"/>
  <c r="L61" i="12"/>
  <c r="D61" i="12"/>
  <c r="L60" i="12"/>
  <c r="D60" i="12"/>
  <c r="L59" i="12"/>
  <c r="D59" i="12"/>
  <c r="L58" i="12"/>
  <c r="D58" i="12"/>
  <c r="L57" i="12"/>
  <c r="H57" i="12"/>
  <c r="D57" i="12"/>
  <c r="L56" i="12"/>
  <c r="H56" i="12"/>
  <c r="D56" i="12"/>
  <c r="L55" i="12"/>
  <c r="H55" i="12"/>
  <c r="D55" i="12"/>
  <c r="L54" i="12"/>
  <c r="H54" i="12"/>
  <c r="D54" i="12"/>
  <c r="L53" i="12"/>
  <c r="H53" i="12"/>
  <c r="D53" i="12"/>
  <c r="L52" i="12"/>
  <c r="H52" i="12"/>
  <c r="D52" i="12"/>
  <c r="L51" i="12"/>
  <c r="H51" i="12"/>
  <c r="D51" i="12"/>
  <c r="L50" i="12"/>
  <c r="H50" i="12"/>
  <c r="D50" i="12"/>
  <c r="L49" i="12"/>
  <c r="H49" i="12"/>
  <c r="D49" i="12"/>
  <c r="L48" i="12"/>
  <c r="H48" i="12"/>
  <c r="D48" i="12"/>
  <c r="L47" i="12"/>
  <c r="H47" i="12"/>
  <c r="D47" i="12"/>
  <c r="L46" i="12"/>
  <c r="H46" i="12"/>
  <c r="D46" i="12"/>
  <c r="L45" i="12"/>
  <c r="H45" i="12"/>
  <c r="D45" i="12"/>
  <c r="L44" i="12"/>
  <c r="H44" i="12"/>
  <c r="D44" i="12"/>
  <c r="L43" i="12"/>
  <c r="H43" i="12"/>
  <c r="D43" i="12"/>
  <c r="L42" i="12"/>
  <c r="H42" i="12"/>
  <c r="D42" i="12"/>
  <c r="L41" i="12"/>
  <c r="H41" i="12"/>
  <c r="D41" i="12"/>
  <c r="L40" i="12"/>
  <c r="H40" i="12"/>
  <c r="D40" i="12"/>
  <c r="L39" i="12"/>
  <c r="H39" i="12"/>
  <c r="D39" i="12"/>
  <c r="L38" i="12"/>
  <c r="H38" i="12"/>
  <c r="D38" i="12"/>
  <c r="L37" i="12"/>
  <c r="H37" i="12"/>
  <c r="D37" i="12"/>
  <c r="L36" i="12"/>
  <c r="H36" i="12"/>
  <c r="D36" i="12"/>
  <c r="L35" i="12"/>
  <c r="H35" i="12"/>
  <c r="D35" i="12"/>
  <c r="L34" i="12"/>
  <c r="H34" i="12"/>
  <c r="D34" i="12"/>
  <c r="L33" i="12"/>
  <c r="H33" i="12"/>
  <c r="D33" i="12"/>
  <c r="L32" i="12"/>
  <c r="H32" i="12"/>
  <c r="D32" i="12"/>
  <c r="L31" i="12"/>
  <c r="H31" i="12"/>
  <c r="D31" i="12"/>
  <c r="L30" i="12"/>
  <c r="H30" i="12"/>
  <c r="D30" i="12"/>
  <c r="L29" i="12"/>
  <c r="H29" i="12"/>
  <c r="D29" i="12"/>
  <c r="L28" i="12"/>
  <c r="H28" i="12"/>
  <c r="D28" i="12"/>
  <c r="L27" i="12"/>
  <c r="H27" i="12"/>
  <c r="D27" i="12"/>
  <c r="L26" i="12"/>
  <c r="H26" i="12"/>
  <c r="D26" i="12"/>
  <c r="L25" i="12"/>
  <c r="H25" i="12"/>
  <c r="D25" i="12"/>
  <c r="L24" i="12"/>
  <c r="H24" i="12"/>
  <c r="D24" i="12"/>
  <c r="L23" i="12"/>
  <c r="H23" i="12"/>
  <c r="D23" i="12"/>
  <c r="L22" i="12"/>
  <c r="H22" i="12"/>
  <c r="D22" i="12"/>
  <c r="L21" i="12"/>
  <c r="H21" i="12"/>
  <c r="D21" i="12"/>
  <c r="L20" i="12"/>
  <c r="H20" i="12"/>
  <c r="D20" i="12"/>
  <c r="L19" i="12"/>
  <c r="H19" i="12"/>
  <c r="D19" i="12"/>
  <c r="L18" i="12"/>
  <c r="H18" i="12"/>
  <c r="D18" i="12"/>
  <c r="L17" i="12"/>
  <c r="H17" i="12"/>
  <c r="D17" i="12"/>
  <c r="L16" i="12"/>
  <c r="H16" i="12"/>
  <c r="D16" i="12"/>
  <c r="L15" i="12"/>
  <c r="H15" i="12"/>
  <c r="D15" i="12"/>
  <c r="L14" i="12"/>
  <c r="H14" i="12"/>
  <c r="D14" i="12"/>
  <c r="L13" i="12"/>
  <c r="H13" i="12"/>
  <c r="D13" i="12"/>
  <c r="L12" i="12"/>
  <c r="H12" i="12"/>
  <c r="D12" i="12"/>
  <c r="L11" i="12"/>
  <c r="H11" i="12"/>
  <c r="D11" i="12"/>
  <c r="L10" i="12"/>
  <c r="H10" i="12"/>
  <c r="D10" i="12"/>
  <c r="L9" i="12"/>
  <c r="H9" i="12"/>
  <c r="D9" i="12"/>
  <c r="L8" i="12"/>
  <c r="H8" i="12"/>
  <c r="D8" i="12"/>
  <c r="I72" i="4" l="1"/>
  <c r="N72" i="4"/>
  <c r="H72" i="4"/>
  <c r="M72" i="4"/>
  <c r="G72" i="4"/>
  <c r="L72" i="4"/>
  <c r="F72" i="4"/>
  <c r="K72" i="4"/>
  <c r="E72" i="4"/>
  <c r="J72" i="4"/>
  <c r="D72" i="4"/>
  <c r="C72" i="4"/>
  <c r="Z13" i="2"/>
  <c r="G73" i="4"/>
  <c r="N73" i="4"/>
  <c r="F73" i="4"/>
  <c r="M73" i="4"/>
  <c r="E73" i="4"/>
  <c r="L73" i="4"/>
  <c r="D73" i="4"/>
  <c r="K73" i="4"/>
  <c r="C73" i="4"/>
  <c r="J73" i="4"/>
  <c r="I73" i="4"/>
  <c r="H73" i="4"/>
  <c r="H76" i="4"/>
  <c r="K76" i="4"/>
  <c r="M76" i="4"/>
  <c r="E76" i="4"/>
  <c r="D76" i="4"/>
  <c r="G76" i="4"/>
  <c r="I76" i="4"/>
  <c r="L76" i="4"/>
  <c r="C76" i="4"/>
  <c r="N76" i="4"/>
  <c r="J76" i="4"/>
  <c r="F76" i="4"/>
  <c r="D33" i="7"/>
  <c r="D35" i="3"/>
  <c r="D27" i="3"/>
  <c r="E27" i="3" s="1"/>
  <c r="F27" i="3" s="1"/>
  <c r="D19" i="3"/>
  <c r="E19" i="3" s="1"/>
  <c r="F19" i="3" s="1"/>
  <c r="G19" i="3" s="1"/>
  <c r="D11" i="3"/>
  <c r="E11" i="3" s="1"/>
  <c r="F11" i="3" s="1"/>
  <c r="G11" i="3" s="1"/>
  <c r="H11" i="3" s="1"/>
  <c r="I11" i="3" s="1"/>
  <c r="J11" i="3" s="1"/>
  <c r="C29" i="6"/>
  <c r="C30" i="1" s="1"/>
  <c r="O30" i="1" s="1"/>
  <c r="C17" i="6"/>
  <c r="C41" i="2" s="1"/>
  <c r="P44" i="2" s="1"/>
  <c r="D38" i="7"/>
  <c r="D36" i="7"/>
  <c r="D37" i="7"/>
  <c r="D35" i="7"/>
  <c r="D34" i="7"/>
  <c r="B2" i="5"/>
  <c r="B2" i="8"/>
  <c r="B2" i="6"/>
  <c r="B2" i="7"/>
  <c r="B2" i="9"/>
  <c r="C65" i="4"/>
  <c r="C17" i="3"/>
  <c r="C25" i="3"/>
  <c r="D22" i="3" s="1"/>
  <c r="C33" i="3"/>
  <c r="D30" i="3" s="1"/>
  <c r="C40" i="3"/>
  <c r="C53" i="4" s="1"/>
  <c r="D40" i="3"/>
  <c r="D53" i="4" s="1"/>
  <c r="E40" i="3"/>
  <c r="E53" i="4" s="1"/>
  <c r="F40" i="3"/>
  <c r="F53" i="4" s="1"/>
  <c r="G40" i="3"/>
  <c r="G53" i="4" s="1"/>
  <c r="H40" i="3"/>
  <c r="H53" i="4" s="1"/>
  <c r="I40" i="3"/>
  <c r="I53" i="4" s="1"/>
  <c r="J40" i="3"/>
  <c r="J53" i="4" s="1"/>
  <c r="K40" i="3"/>
  <c r="K53" i="4" s="1"/>
  <c r="L40" i="3"/>
  <c r="L53" i="4" s="1"/>
  <c r="M40" i="3"/>
  <c r="M53" i="4" s="1"/>
  <c r="N40" i="3"/>
  <c r="N53" i="4" s="1"/>
  <c r="O40" i="3"/>
  <c r="P40" i="3"/>
  <c r="Q40" i="3"/>
  <c r="R40" i="3"/>
  <c r="S40" i="3"/>
  <c r="T40" i="3"/>
  <c r="U40" i="3"/>
  <c r="V40" i="3"/>
  <c r="D52" i="4"/>
  <c r="D85" i="4" s="1"/>
  <c r="E52" i="4"/>
  <c r="E85" i="4" s="1"/>
  <c r="F52" i="4"/>
  <c r="F85" i="4" s="1"/>
  <c r="G52" i="4"/>
  <c r="G85" i="4" s="1"/>
  <c r="H52" i="4"/>
  <c r="H85" i="4" s="1"/>
  <c r="I52" i="4"/>
  <c r="I85" i="4" s="1"/>
  <c r="J52" i="4"/>
  <c r="J85" i="4" s="1"/>
  <c r="K52" i="4"/>
  <c r="K85" i="4" s="1"/>
  <c r="L52" i="4"/>
  <c r="L85" i="4" s="1"/>
  <c r="M52" i="4"/>
  <c r="M85" i="4" s="1"/>
  <c r="N52" i="4"/>
  <c r="N85" i="4" s="1"/>
  <c r="D25" i="3" l="1"/>
  <c r="D26" i="3"/>
  <c r="D14" i="3"/>
  <c r="D17" i="3" s="1"/>
  <c r="C64" i="4"/>
  <c r="C37" i="6"/>
  <c r="C4" i="8" s="1"/>
  <c r="C28" i="8" s="1"/>
  <c r="C29" i="8" s="1"/>
  <c r="C31" i="4"/>
  <c r="C29" i="1"/>
  <c r="O29" i="1" s="1"/>
  <c r="D27" i="1"/>
  <c r="K75" i="4"/>
  <c r="K77" i="4" s="1"/>
  <c r="I75" i="4"/>
  <c r="I77" i="4" s="1"/>
  <c r="H75" i="4"/>
  <c r="H77" i="4" s="1"/>
  <c r="G75" i="4"/>
  <c r="G77" i="4" s="1"/>
  <c r="N75" i="4"/>
  <c r="N77" i="4" s="1"/>
  <c r="E75" i="4"/>
  <c r="E77" i="4" s="1"/>
  <c r="M75" i="4"/>
  <c r="M77" i="4" s="1"/>
  <c r="L75" i="4"/>
  <c r="L77" i="4" s="1"/>
  <c r="D75" i="4"/>
  <c r="D77" i="4" s="1"/>
  <c r="F75" i="4"/>
  <c r="F77" i="4" s="1"/>
  <c r="J75" i="4"/>
  <c r="J77" i="4" s="1"/>
  <c r="N74" i="4"/>
  <c r="H74" i="4"/>
  <c r="G74" i="4"/>
  <c r="D74" i="4"/>
  <c r="F74" i="4"/>
  <c r="E74" i="4"/>
  <c r="I74" i="4"/>
  <c r="M74" i="4"/>
  <c r="K74" i="4"/>
  <c r="L74" i="4"/>
  <c r="J74" i="4"/>
  <c r="O73" i="4"/>
  <c r="O53" i="4"/>
  <c r="C74" i="4"/>
  <c r="O72" i="4"/>
  <c r="O76" i="4"/>
  <c r="C54" i="4"/>
  <c r="O54" i="4" s="1"/>
  <c r="C12" i="3"/>
  <c r="D31" i="7"/>
  <c r="C34" i="3"/>
  <c r="C36" i="3" s="1"/>
  <c r="C26" i="3"/>
  <c r="C28" i="3" s="1"/>
  <c r="C18" i="3"/>
  <c r="C20" i="3" s="1"/>
  <c r="D6" i="3"/>
  <c r="D9" i="3" s="1"/>
  <c r="D65" i="4" s="1"/>
  <c r="E22" i="3"/>
  <c r="E25" i="3" s="1"/>
  <c r="F22" i="3" s="1"/>
  <c r="D33" i="3"/>
  <c r="E30" i="3" s="1"/>
  <c r="D39" i="7"/>
  <c r="E35" i="3"/>
  <c r="G27" i="3"/>
  <c r="H19" i="3"/>
  <c r="K11" i="3"/>
  <c r="E14" i="3" l="1"/>
  <c r="D64" i="4"/>
  <c r="D61" i="4" s="1"/>
  <c r="P29" i="1"/>
  <c r="C15" i="5"/>
  <c r="C30" i="4"/>
  <c r="O30" i="4" s="1"/>
  <c r="O31" i="4"/>
  <c r="E27" i="1"/>
  <c r="N78" i="4"/>
  <c r="H78" i="4"/>
  <c r="I50" i="4" s="1"/>
  <c r="M78" i="4"/>
  <c r="N50" i="4" s="1"/>
  <c r="I78" i="4"/>
  <c r="J50" i="4" s="1"/>
  <c r="F78" i="4"/>
  <c r="G50" i="4" s="1"/>
  <c r="K78" i="4"/>
  <c r="L50" i="4" s="1"/>
  <c r="E78" i="4"/>
  <c r="F50" i="4" s="1"/>
  <c r="J78" i="4"/>
  <c r="K50" i="4" s="1"/>
  <c r="D78" i="4"/>
  <c r="E50" i="4" s="1"/>
  <c r="G78" i="4"/>
  <c r="H50" i="4" s="1"/>
  <c r="D40" i="7"/>
  <c r="C40" i="7" s="1"/>
  <c r="O74" i="4"/>
  <c r="L78" i="4"/>
  <c r="M50" i="4" s="1"/>
  <c r="C61" i="4"/>
  <c r="C52" i="4"/>
  <c r="E6" i="3"/>
  <c r="E9" i="3" s="1"/>
  <c r="E65" i="4" s="1"/>
  <c r="E27" i="5"/>
  <c r="G27" i="5"/>
  <c r="D34" i="3"/>
  <c r="D36" i="3" s="1"/>
  <c r="C38" i="3"/>
  <c r="C28" i="1" s="1"/>
  <c r="D10" i="3"/>
  <c r="D12" i="3" s="1"/>
  <c r="F25" i="3"/>
  <c r="D18" i="3"/>
  <c r="D20" i="3" s="1"/>
  <c r="E33" i="3"/>
  <c r="F30" i="3" s="1"/>
  <c r="D28" i="3"/>
  <c r="F35" i="3"/>
  <c r="H27" i="3"/>
  <c r="I19" i="3"/>
  <c r="L11" i="3"/>
  <c r="V114" i="1" l="1"/>
  <c r="V62" i="1" s="1"/>
  <c r="R114" i="1"/>
  <c r="R62" i="1" s="1"/>
  <c r="Q114" i="1"/>
  <c r="Q62" i="1" s="1"/>
  <c r="S114" i="1"/>
  <c r="S62" i="1" s="1"/>
  <c r="T114" i="1"/>
  <c r="T62" i="1" s="1"/>
  <c r="X114" i="1"/>
  <c r="X62" i="1" s="1"/>
  <c r="W114" i="1"/>
  <c r="W62" i="1" s="1"/>
  <c r="Y114" i="1"/>
  <c r="Y62" i="1" s="1"/>
  <c r="D114" i="1"/>
  <c r="L114" i="1"/>
  <c r="L62" i="1" s="1"/>
  <c r="E114" i="1"/>
  <c r="E62" i="1" s="1"/>
  <c r="M114" i="1"/>
  <c r="M62" i="1" s="1"/>
  <c r="F114" i="1"/>
  <c r="F62" i="1" s="1"/>
  <c r="N114" i="1"/>
  <c r="N62" i="1" s="1"/>
  <c r="G114" i="1"/>
  <c r="G62" i="1" s="1"/>
  <c r="O114" i="1"/>
  <c r="O115" i="1" s="1"/>
  <c r="H114" i="1"/>
  <c r="H62" i="1" s="1"/>
  <c r="C114" i="1"/>
  <c r="I114" i="1"/>
  <c r="I62" i="1" s="1"/>
  <c r="J114" i="1"/>
  <c r="J62" i="1" s="1"/>
  <c r="K114" i="1"/>
  <c r="K62" i="1" s="1"/>
  <c r="E17" i="3"/>
  <c r="E64" i="4" s="1"/>
  <c r="E61" i="4" s="1"/>
  <c r="E18" i="3"/>
  <c r="E20" i="3" s="1"/>
  <c r="F14" i="3"/>
  <c r="F17" i="3" s="1"/>
  <c r="C85" i="4"/>
  <c r="C75" i="4" s="1"/>
  <c r="F27" i="1"/>
  <c r="C29" i="4"/>
  <c r="E10" i="3"/>
  <c r="E12" i="3" s="1"/>
  <c r="O52" i="4"/>
  <c r="F6" i="3"/>
  <c r="E9" i="5"/>
  <c r="C9" i="5"/>
  <c r="G9" i="5"/>
  <c r="G22" i="3"/>
  <c r="G25" i="3" s="1"/>
  <c r="E34" i="3"/>
  <c r="E36" i="3" s="1"/>
  <c r="D38" i="3"/>
  <c r="F33" i="3"/>
  <c r="G30" i="3" s="1"/>
  <c r="E26" i="3"/>
  <c r="E28" i="3" s="1"/>
  <c r="G35" i="3"/>
  <c r="I27" i="3"/>
  <c r="J19" i="3"/>
  <c r="M11" i="3"/>
  <c r="W115" i="1" l="1"/>
  <c r="W25" i="1" s="1"/>
  <c r="W23" i="1"/>
  <c r="X115" i="1"/>
  <c r="X25" i="1" s="1"/>
  <c r="X23" i="1"/>
  <c r="S115" i="1"/>
  <c r="S25" i="1" s="1"/>
  <c r="S23" i="1"/>
  <c r="T115" i="1"/>
  <c r="T25" i="1" s="1"/>
  <c r="T23" i="1"/>
  <c r="Q23" i="1"/>
  <c r="Q115" i="1"/>
  <c r="Q25" i="1" s="1"/>
  <c r="Y115" i="1"/>
  <c r="Y25" i="1" s="1"/>
  <c r="Y23" i="1"/>
  <c r="R115" i="1"/>
  <c r="R25" i="1" s="1"/>
  <c r="R23" i="1"/>
  <c r="V115" i="1"/>
  <c r="V25" i="1" s="1"/>
  <c r="V23" i="1"/>
  <c r="D62" i="1"/>
  <c r="D23" i="1"/>
  <c r="G23" i="1"/>
  <c r="G115" i="1"/>
  <c r="G25" i="1" s="1"/>
  <c r="G27" i="4" s="1"/>
  <c r="N115" i="1"/>
  <c r="N25" i="1" s="1"/>
  <c r="N27" i="4" s="1"/>
  <c r="N23" i="1"/>
  <c r="K115" i="1"/>
  <c r="K25" i="1" s="1"/>
  <c r="K27" i="4" s="1"/>
  <c r="K23" i="1"/>
  <c r="F23" i="1"/>
  <c r="F115" i="1"/>
  <c r="F25" i="1" s="1"/>
  <c r="F27" i="4" s="1"/>
  <c r="J115" i="1"/>
  <c r="J25" i="1" s="1"/>
  <c r="J27" i="4" s="1"/>
  <c r="J23" i="1"/>
  <c r="M115" i="1"/>
  <c r="M25" i="1" s="1"/>
  <c r="M27" i="4" s="1"/>
  <c r="M23" i="1"/>
  <c r="I115" i="1"/>
  <c r="I25" i="1" s="1"/>
  <c r="I27" i="4" s="1"/>
  <c r="I23" i="1"/>
  <c r="E23" i="1"/>
  <c r="E115" i="1"/>
  <c r="E25" i="1" s="1"/>
  <c r="E27" i="4" s="1"/>
  <c r="L115" i="1"/>
  <c r="L25" i="1" s="1"/>
  <c r="L27" i="4" s="1"/>
  <c r="L23" i="1"/>
  <c r="H115" i="1"/>
  <c r="H25" i="1" s="1"/>
  <c r="H27" i="4" s="1"/>
  <c r="H23" i="1"/>
  <c r="D115" i="1"/>
  <c r="D25" i="1" s="1"/>
  <c r="D27" i="4" s="1"/>
  <c r="F9" i="3"/>
  <c r="F65" i="4" s="1"/>
  <c r="D8" i="5"/>
  <c r="D7" i="5"/>
  <c r="H8" i="5"/>
  <c r="H15" i="5"/>
  <c r="G14" i="3"/>
  <c r="G17" i="3" s="1"/>
  <c r="F64" i="4"/>
  <c r="F8" i="5"/>
  <c r="F15" i="5"/>
  <c r="D15" i="5"/>
  <c r="G27" i="1"/>
  <c r="D29" i="4"/>
  <c r="D28" i="1"/>
  <c r="H20" i="5"/>
  <c r="H7" i="5"/>
  <c r="F20" i="5"/>
  <c r="F7" i="5"/>
  <c r="C77" i="4"/>
  <c r="O75" i="4"/>
  <c r="D20" i="5"/>
  <c r="G6" i="3"/>
  <c r="G9" i="3" s="1"/>
  <c r="G65" i="4" s="1"/>
  <c r="C27" i="5"/>
  <c r="F26" i="3"/>
  <c r="F28" i="3" s="1"/>
  <c r="E38" i="3"/>
  <c r="H22" i="3"/>
  <c r="H25" i="3" s="1"/>
  <c r="F34" i="3"/>
  <c r="F36" i="3" s="1"/>
  <c r="G33" i="3"/>
  <c r="H30" i="3" s="1"/>
  <c r="F18" i="3"/>
  <c r="F20" i="3" s="1"/>
  <c r="H35" i="3"/>
  <c r="J27" i="3"/>
  <c r="K19" i="3"/>
  <c r="N11" i="3"/>
  <c r="F61" i="4" l="1"/>
  <c r="R22" i="1"/>
  <c r="S22" i="1"/>
  <c r="Z25" i="1"/>
  <c r="T22" i="1"/>
  <c r="Y22" i="1"/>
  <c r="X22" i="1"/>
  <c r="V22" i="1"/>
  <c r="Z23" i="1"/>
  <c r="U25" i="1"/>
  <c r="W22" i="1"/>
  <c r="U23" i="1"/>
  <c r="Q22" i="1"/>
  <c r="M25" i="4"/>
  <c r="M24" i="4" s="1"/>
  <c r="N25" i="4"/>
  <c r="N24" i="4" s="1"/>
  <c r="K22" i="1"/>
  <c r="L22" i="1"/>
  <c r="F22" i="1"/>
  <c r="G25" i="4"/>
  <c r="G24" i="4" s="1"/>
  <c r="D22" i="1"/>
  <c r="D49" i="1" s="1"/>
  <c r="D51" i="1" s="1"/>
  <c r="D103" i="1" s="1"/>
  <c r="D102" i="1" s="1"/>
  <c r="D58" i="1" s="1"/>
  <c r="N22" i="1"/>
  <c r="J25" i="4"/>
  <c r="J24" i="4" s="1"/>
  <c r="J22" i="1"/>
  <c r="H25" i="4"/>
  <c r="H24" i="4" s="1"/>
  <c r="H22" i="1"/>
  <c r="F10" i="3"/>
  <c r="F12" i="3" s="1"/>
  <c r="F38" i="3" s="1"/>
  <c r="H14" i="3"/>
  <c r="H17" i="3" s="1"/>
  <c r="G64" i="4"/>
  <c r="G61" i="4" s="1"/>
  <c r="H27" i="1"/>
  <c r="G10" i="3"/>
  <c r="G12" i="3" s="1"/>
  <c r="E29" i="4"/>
  <c r="E28" i="1"/>
  <c r="O77" i="4"/>
  <c r="C78" i="4"/>
  <c r="D50" i="4" s="1"/>
  <c r="H6" i="3"/>
  <c r="H9" i="3" s="1"/>
  <c r="H65" i="4" s="1"/>
  <c r="G34" i="3"/>
  <c r="G36" i="3" s="1"/>
  <c r="G18" i="3"/>
  <c r="G20" i="3" s="1"/>
  <c r="H33" i="3"/>
  <c r="I30" i="3" s="1"/>
  <c r="G26" i="3"/>
  <c r="G28" i="3" s="1"/>
  <c r="I22" i="3"/>
  <c r="I25" i="3" s="1"/>
  <c r="I35" i="3"/>
  <c r="K27" i="3"/>
  <c r="L19" i="3"/>
  <c r="O11" i="3"/>
  <c r="U22" i="1" l="1"/>
  <c r="E12" i="5" s="1"/>
  <c r="F12" i="5" s="1"/>
  <c r="Z22" i="1"/>
  <c r="G12" i="5" s="1"/>
  <c r="H12" i="5" s="1"/>
  <c r="M22" i="1"/>
  <c r="L25" i="4"/>
  <c r="L24" i="4" s="1"/>
  <c r="K25" i="4"/>
  <c r="K24" i="4" s="1"/>
  <c r="G22" i="1"/>
  <c r="F25" i="4"/>
  <c r="F24" i="4" s="1"/>
  <c r="D25" i="4"/>
  <c r="D24" i="4" s="1"/>
  <c r="D93" i="1"/>
  <c r="D92" i="1" s="1"/>
  <c r="D94" i="1" s="1"/>
  <c r="D95" i="1" s="1"/>
  <c r="D97" i="1"/>
  <c r="E25" i="4"/>
  <c r="E24" i="4" s="1"/>
  <c r="E22" i="1"/>
  <c r="E49" i="1" s="1"/>
  <c r="I25" i="4"/>
  <c r="I24" i="4" s="1"/>
  <c r="I22" i="1"/>
  <c r="I14" i="3"/>
  <c r="I17" i="3" s="1"/>
  <c r="H64" i="4"/>
  <c r="H61" i="4" s="1"/>
  <c r="I27" i="1"/>
  <c r="H10" i="3"/>
  <c r="H12" i="3" s="1"/>
  <c r="F29" i="4"/>
  <c r="F28" i="1"/>
  <c r="F49" i="1" s="1"/>
  <c r="F51" i="1" s="1"/>
  <c r="O78" i="4"/>
  <c r="I6" i="3"/>
  <c r="I9" i="3" s="1"/>
  <c r="I65" i="4" s="1"/>
  <c r="H26" i="3"/>
  <c r="H28" i="3" s="1"/>
  <c r="G38" i="3"/>
  <c r="J22" i="3"/>
  <c r="J25" i="3" s="1"/>
  <c r="I33" i="3"/>
  <c r="J30" i="3" s="1"/>
  <c r="H34" i="3"/>
  <c r="H36" i="3" s="1"/>
  <c r="H18" i="3"/>
  <c r="H20" i="3" s="1"/>
  <c r="J35" i="3"/>
  <c r="L27" i="3"/>
  <c r="M19" i="3"/>
  <c r="P11" i="3"/>
  <c r="E28" i="5" l="1"/>
  <c r="G28" i="5"/>
  <c r="D96" i="1"/>
  <c r="D110" i="1" s="1"/>
  <c r="D99" i="1" s="1"/>
  <c r="J14" i="3"/>
  <c r="J17" i="3" s="1"/>
  <c r="I64" i="4"/>
  <c r="I61" i="4" s="1"/>
  <c r="J27" i="1"/>
  <c r="I10" i="3"/>
  <c r="I12" i="3" s="1"/>
  <c r="G29" i="4"/>
  <c r="G28" i="1"/>
  <c r="G49" i="1" s="1"/>
  <c r="G51" i="1" s="1"/>
  <c r="F103" i="1"/>
  <c r="F102" i="1" s="1"/>
  <c r="F58" i="1" s="1"/>
  <c r="F97" i="1"/>
  <c r="F93" i="1"/>
  <c r="E51" i="1"/>
  <c r="O50" i="4"/>
  <c r="J6" i="3"/>
  <c r="J9" i="3" s="1"/>
  <c r="J65" i="4" s="1"/>
  <c r="I18" i="3"/>
  <c r="I20" i="3" s="1"/>
  <c r="H38" i="3"/>
  <c r="J33" i="3"/>
  <c r="K30" i="3" s="1"/>
  <c r="K22" i="3"/>
  <c r="K25" i="3" s="1"/>
  <c r="I34" i="3"/>
  <c r="I36" i="3" s="1"/>
  <c r="I26" i="3"/>
  <c r="I28" i="3" s="1"/>
  <c r="K35" i="3"/>
  <c r="M27" i="3"/>
  <c r="N19" i="3"/>
  <c r="Q11" i="3"/>
  <c r="K14" i="3" l="1"/>
  <c r="J64" i="4"/>
  <c r="J61" i="4" s="1"/>
  <c r="F92" i="1"/>
  <c r="F94" i="1" s="1"/>
  <c r="F95" i="1" s="1"/>
  <c r="K27" i="1"/>
  <c r="J10" i="3"/>
  <c r="J12" i="3" s="1"/>
  <c r="H29" i="4"/>
  <c r="H28" i="1"/>
  <c r="H49" i="1" s="1"/>
  <c r="H51" i="1" s="1"/>
  <c r="G97" i="1"/>
  <c r="G103" i="1"/>
  <c r="G102" i="1" s="1"/>
  <c r="G58" i="1" s="1"/>
  <c r="G93" i="1"/>
  <c r="E97" i="1"/>
  <c r="E103" i="1"/>
  <c r="E102" i="1" s="1"/>
  <c r="E58" i="1" s="1"/>
  <c r="E93" i="1"/>
  <c r="K6" i="3"/>
  <c r="K9" i="3" s="1"/>
  <c r="K65" i="4" s="1"/>
  <c r="I38" i="3"/>
  <c r="J18" i="3"/>
  <c r="J20" i="3" s="1"/>
  <c r="J34" i="3"/>
  <c r="J36" i="3" s="1"/>
  <c r="K33" i="3"/>
  <c r="L30" i="3" s="1"/>
  <c r="L22" i="3"/>
  <c r="L25" i="3" s="1"/>
  <c r="J26" i="3"/>
  <c r="J28" i="3" s="1"/>
  <c r="L35" i="3"/>
  <c r="N27" i="3"/>
  <c r="O19" i="3"/>
  <c r="R11" i="3"/>
  <c r="K17" i="3" l="1"/>
  <c r="L14" i="3" s="1"/>
  <c r="L17" i="3" s="1"/>
  <c r="K18" i="3"/>
  <c r="K20" i="3" s="1"/>
  <c r="F96" i="1"/>
  <c r="F110" i="1" s="1"/>
  <c r="F99" i="1" s="1"/>
  <c r="K64" i="4"/>
  <c r="K61" i="4" s="1"/>
  <c r="E92" i="1"/>
  <c r="E94" i="1" s="1"/>
  <c r="E95" i="1" s="1"/>
  <c r="G92" i="1"/>
  <c r="G94" i="1" s="1"/>
  <c r="G95" i="1" s="1"/>
  <c r="L27" i="1"/>
  <c r="L6" i="3"/>
  <c r="L9" i="3" s="1"/>
  <c r="L65" i="4" s="1"/>
  <c r="I29" i="4"/>
  <c r="I28" i="1"/>
  <c r="H93" i="1"/>
  <c r="H103" i="1"/>
  <c r="H102" i="1" s="1"/>
  <c r="H58" i="1" s="1"/>
  <c r="H97" i="1"/>
  <c r="K10" i="3"/>
  <c r="K12" i="3" s="1"/>
  <c r="J38" i="3"/>
  <c r="K26" i="3"/>
  <c r="K28" i="3" s="1"/>
  <c r="L33" i="3"/>
  <c r="M30" i="3" s="1"/>
  <c r="M22" i="3"/>
  <c r="M25" i="3" s="1"/>
  <c r="K34" i="3"/>
  <c r="K36" i="3" s="1"/>
  <c r="M35" i="3"/>
  <c r="O27" i="3"/>
  <c r="P19" i="3"/>
  <c r="S11" i="3"/>
  <c r="E96" i="1" l="1"/>
  <c r="E110" i="1" s="1"/>
  <c r="E99" i="1" s="1"/>
  <c r="G96" i="1"/>
  <c r="G110" i="1" s="1"/>
  <c r="G99" i="1" s="1"/>
  <c r="M14" i="3"/>
  <c r="M17" i="3" s="1"/>
  <c r="L64" i="4"/>
  <c r="L61" i="4" s="1"/>
  <c r="H92" i="1"/>
  <c r="H94" i="1" s="1"/>
  <c r="H95" i="1" s="1"/>
  <c r="M27" i="1"/>
  <c r="M6" i="3"/>
  <c r="M9" i="3" s="1"/>
  <c r="M65" i="4" s="1"/>
  <c r="L10" i="3"/>
  <c r="L12" i="3" s="1"/>
  <c r="I49" i="1"/>
  <c r="I51" i="1" s="1"/>
  <c r="J29" i="4"/>
  <c r="J28" i="1"/>
  <c r="J49" i="1" s="1"/>
  <c r="J51" i="1" s="1"/>
  <c r="L26" i="3"/>
  <c r="L28" i="3" s="1"/>
  <c r="N22" i="3"/>
  <c r="N25" i="3" s="1"/>
  <c r="M33" i="3"/>
  <c r="N30" i="3" s="1"/>
  <c r="K38" i="3"/>
  <c r="L34" i="3"/>
  <c r="L36" i="3" s="1"/>
  <c r="L18" i="3"/>
  <c r="L20" i="3" s="1"/>
  <c r="N35" i="3"/>
  <c r="P27" i="3"/>
  <c r="Q19" i="3"/>
  <c r="T11" i="3"/>
  <c r="H96" i="1" l="1"/>
  <c r="H110" i="1" s="1"/>
  <c r="H99" i="1" s="1"/>
  <c r="N14" i="3"/>
  <c r="N17" i="3" s="1"/>
  <c r="M64" i="4"/>
  <c r="M61" i="4" s="1"/>
  <c r="M10" i="3"/>
  <c r="M12" i="3" s="1"/>
  <c r="N6" i="3"/>
  <c r="N9" i="3" s="1"/>
  <c r="N65" i="4" s="1"/>
  <c r="N27" i="1"/>
  <c r="C13" i="5"/>
  <c r="D13" i="5" s="1"/>
  <c r="J103" i="1"/>
  <c r="J102" i="1" s="1"/>
  <c r="J58" i="1" s="1"/>
  <c r="J97" i="1"/>
  <c r="J93" i="1"/>
  <c r="K29" i="4"/>
  <c r="K28" i="1"/>
  <c r="K49" i="1" s="1"/>
  <c r="K51" i="1" s="1"/>
  <c r="L38" i="3"/>
  <c r="M18" i="3"/>
  <c r="M20" i="3" s="1"/>
  <c r="O22" i="3"/>
  <c r="O25" i="3" s="1"/>
  <c r="M26" i="3"/>
  <c r="M28" i="3" s="1"/>
  <c r="N33" i="3"/>
  <c r="O30" i="3" s="1"/>
  <c r="M34" i="3"/>
  <c r="M36" i="3" s="1"/>
  <c r="O35" i="3"/>
  <c r="Q27" i="3"/>
  <c r="R19" i="3"/>
  <c r="U11" i="3"/>
  <c r="O14" i="3" l="1"/>
  <c r="O17" i="3" s="1"/>
  <c r="N64" i="4"/>
  <c r="N61" i="4" s="1"/>
  <c r="J92" i="1"/>
  <c r="J94" i="1" s="1"/>
  <c r="J95" i="1" s="1"/>
  <c r="O27" i="1"/>
  <c r="Q46" i="2"/>
  <c r="I103" i="1"/>
  <c r="I102" i="1" s="1"/>
  <c r="I58" i="1" s="1"/>
  <c r="I97" i="1"/>
  <c r="I93" i="1"/>
  <c r="L29" i="4"/>
  <c r="L28" i="1"/>
  <c r="L49" i="1" s="1"/>
  <c r="K97" i="1"/>
  <c r="K93" i="1"/>
  <c r="K103" i="1"/>
  <c r="K102" i="1" s="1"/>
  <c r="K58" i="1" s="1"/>
  <c r="O6" i="3"/>
  <c r="O9" i="3" s="1"/>
  <c r="P6" i="3" s="1"/>
  <c r="N34" i="3"/>
  <c r="N36" i="3" s="1"/>
  <c r="N10" i="3"/>
  <c r="N12" i="3" s="1"/>
  <c r="P22" i="3"/>
  <c r="P25" i="3" s="1"/>
  <c r="N26" i="3"/>
  <c r="N28" i="3" s="1"/>
  <c r="P14" i="3"/>
  <c r="P17" i="3" s="1"/>
  <c r="O33" i="3"/>
  <c r="P30" i="3" s="1"/>
  <c r="M38" i="3"/>
  <c r="N18" i="3"/>
  <c r="N20" i="3" s="1"/>
  <c r="P35" i="3"/>
  <c r="R27" i="3"/>
  <c r="S19" i="3"/>
  <c r="V11" i="3"/>
  <c r="J96" i="1" l="1"/>
  <c r="J110" i="1" s="1"/>
  <c r="J99" i="1" s="1"/>
  <c r="Q27" i="1"/>
  <c r="P27" i="1"/>
  <c r="K92" i="1"/>
  <c r="K94" i="1" s="1"/>
  <c r="K95" i="1" s="1"/>
  <c r="I92" i="1"/>
  <c r="I94" i="1" s="1"/>
  <c r="I95" i="1" s="1"/>
  <c r="R46" i="2"/>
  <c r="R27" i="1" s="1"/>
  <c r="M29" i="4"/>
  <c r="M28" i="1"/>
  <c r="M49" i="1" s="1"/>
  <c r="M51" i="1" s="1"/>
  <c r="L51" i="1"/>
  <c r="O34" i="3"/>
  <c r="O36" i="3" s="1"/>
  <c r="O18" i="3"/>
  <c r="O20" i="3" s="1"/>
  <c r="P9" i="3"/>
  <c r="Q6" i="3" s="1"/>
  <c r="O10" i="3"/>
  <c r="O12" i="3" s="1"/>
  <c r="N38" i="3"/>
  <c r="P33" i="3"/>
  <c r="Q30" i="3" s="1"/>
  <c r="Q22" i="3"/>
  <c r="Q25" i="3" s="1"/>
  <c r="O26" i="3"/>
  <c r="O28" i="3" s="1"/>
  <c r="Q14" i="3"/>
  <c r="Q17" i="3" s="1"/>
  <c r="Q35" i="3"/>
  <c r="S27" i="3"/>
  <c r="T19" i="3"/>
  <c r="K96" i="1" l="1"/>
  <c r="K110" i="1" s="1"/>
  <c r="K99" i="1" s="1"/>
  <c r="I96" i="1"/>
  <c r="I110" i="1" s="1"/>
  <c r="I99" i="1" s="1"/>
  <c r="S46" i="2"/>
  <c r="L97" i="1"/>
  <c r="L93" i="1"/>
  <c r="L103" i="1"/>
  <c r="L102" i="1" s="1"/>
  <c r="L58" i="1" s="1"/>
  <c r="M97" i="1"/>
  <c r="M103" i="1"/>
  <c r="M102" i="1" s="1"/>
  <c r="M58" i="1" s="1"/>
  <c r="M93" i="1"/>
  <c r="N29" i="4"/>
  <c r="N28" i="1"/>
  <c r="P34" i="3"/>
  <c r="P36" i="3" s="1"/>
  <c r="O38" i="3"/>
  <c r="Q28" i="1" s="1"/>
  <c r="C14" i="5"/>
  <c r="D14" i="5" s="1"/>
  <c r="Q9" i="3"/>
  <c r="R6" i="3" s="1"/>
  <c r="P10" i="3"/>
  <c r="P12" i="3" s="1"/>
  <c r="R22" i="3"/>
  <c r="R25" i="3" s="1"/>
  <c r="R14" i="3"/>
  <c r="R17" i="3" s="1"/>
  <c r="Q33" i="3"/>
  <c r="R30" i="3" s="1"/>
  <c r="P18" i="3"/>
  <c r="P20" i="3" s="1"/>
  <c r="P26" i="3"/>
  <c r="P28" i="3" s="1"/>
  <c r="R35" i="3"/>
  <c r="T27" i="3"/>
  <c r="U19" i="3"/>
  <c r="S27" i="1" l="1"/>
  <c r="M92" i="1"/>
  <c r="M94" i="1" s="1"/>
  <c r="M95" i="1" s="1"/>
  <c r="L92" i="1"/>
  <c r="L94" i="1" s="1"/>
  <c r="L95" i="1" s="1"/>
  <c r="T46" i="2"/>
  <c r="T27" i="1" s="1"/>
  <c r="Q49" i="1"/>
  <c r="N49" i="1"/>
  <c r="N51" i="1" s="1"/>
  <c r="O28" i="1"/>
  <c r="P28" i="1" s="1"/>
  <c r="O29" i="4"/>
  <c r="Q34" i="3"/>
  <c r="Q36" i="3" s="1"/>
  <c r="R9" i="3"/>
  <c r="S6" i="3" s="1"/>
  <c r="Q10" i="3"/>
  <c r="Q12" i="3" s="1"/>
  <c r="P38" i="3"/>
  <c r="R28" i="1" s="1"/>
  <c r="R49" i="1" s="1"/>
  <c r="R51" i="1" s="1"/>
  <c r="S14" i="3"/>
  <c r="S17" i="3" s="1"/>
  <c r="R33" i="3"/>
  <c r="S30" i="3" s="1"/>
  <c r="Q26" i="3"/>
  <c r="Q28" i="3" s="1"/>
  <c r="Q18" i="3"/>
  <c r="Q20" i="3" s="1"/>
  <c r="S22" i="3"/>
  <c r="S25" i="3" s="1"/>
  <c r="S35" i="3"/>
  <c r="U27" i="3"/>
  <c r="V19" i="3"/>
  <c r="M96" i="1" l="1"/>
  <c r="M110" i="1" s="1"/>
  <c r="M99" i="1" s="1"/>
  <c r="L96" i="1"/>
  <c r="L110" i="1" s="1"/>
  <c r="L99" i="1" s="1"/>
  <c r="U46" i="2"/>
  <c r="U27" i="1" s="1"/>
  <c r="E13" i="5"/>
  <c r="F13" i="5" s="1"/>
  <c r="V46" i="2"/>
  <c r="Q51" i="1"/>
  <c r="R103" i="1"/>
  <c r="R102" i="1" s="1"/>
  <c r="R58" i="1" s="1"/>
  <c r="R93" i="1"/>
  <c r="R97" i="1"/>
  <c r="U62" i="1"/>
  <c r="R18" i="3"/>
  <c r="R20" i="3" s="1"/>
  <c r="Q38" i="3"/>
  <c r="S28" i="1" s="1"/>
  <c r="S49" i="1" s="1"/>
  <c r="S51" i="1" s="1"/>
  <c r="S9" i="3"/>
  <c r="T6" i="3" s="1"/>
  <c r="R10" i="3"/>
  <c r="R12" i="3" s="1"/>
  <c r="S33" i="3"/>
  <c r="T30" i="3" s="1"/>
  <c r="T22" i="3"/>
  <c r="T25" i="3" s="1"/>
  <c r="T14" i="3"/>
  <c r="T17" i="3" s="1"/>
  <c r="R34" i="3"/>
  <c r="R36" i="3" s="1"/>
  <c r="R26" i="3"/>
  <c r="R28" i="3" s="1"/>
  <c r="T35" i="3"/>
  <c r="V27" i="3"/>
  <c r="V27" i="1" l="1"/>
  <c r="R92" i="1"/>
  <c r="R94" i="1" s="1"/>
  <c r="R95" i="1" s="1"/>
  <c r="W46" i="2"/>
  <c r="W27" i="1" s="1"/>
  <c r="Q97" i="1"/>
  <c r="Q103" i="1"/>
  <c r="Q102" i="1" s="1"/>
  <c r="Q58" i="1" s="1"/>
  <c r="Q93" i="1"/>
  <c r="N93" i="1"/>
  <c r="N97" i="1"/>
  <c r="N103" i="1"/>
  <c r="N102" i="1" s="1"/>
  <c r="N58" i="1" s="1"/>
  <c r="S93" i="1"/>
  <c r="S97" i="1"/>
  <c r="S103" i="1"/>
  <c r="S102" i="1" s="1"/>
  <c r="S58" i="1" s="1"/>
  <c r="R38" i="3"/>
  <c r="T28" i="1" s="1"/>
  <c r="U28" i="1" s="1"/>
  <c r="T9" i="3"/>
  <c r="U6" i="3" s="1"/>
  <c r="S10" i="3"/>
  <c r="S12" i="3" s="1"/>
  <c r="U14" i="3"/>
  <c r="U17" i="3" s="1"/>
  <c r="T33" i="3"/>
  <c r="U30" i="3" s="1"/>
  <c r="U22" i="3"/>
  <c r="U25" i="3" s="1"/>
  <c r="S34" i="3"/>
  <c r="S36" i="3" s="1"/>
  <c r="S26" i="3"/>
  <c r="S28" i="3" s="1"/>
  <c r="S18" i="3"/>
  <c r="S20" i="3" s="1"/>
  <c r="U35" i="3"/>
  <c r="R96" i="1" l="1"/>
  <c r="R110" i="1" s="1"/>
  <c r="R99" i="1" s="1"/>
  <c r="Q92" i="1"/>
  <c r="Q94" i="1" s="1"/>
  <c r="Q95" i="1" s="1"/>
  <c r="N92" i="1"/>
  <c r="N94" i="1" s="1"/>
  <c r="N95" i="1" s="1"/>
  <c r="S92" i="1"/>
  <c r="S94" i="1" s="1"/>
  <c r="S95" i="1" s="1"/>
  <c r="Y46" i="2"/>
  <c r="Y27" i="1" s="1"/>
  <c r="X46" i="2"/>
  <c r="X27" i="1" s="1"/>
  <c r="T49" i="1"/>
  <c r="U49" i="1" s="1"/>
  <c r="T34" i="3"/>
  <c r="T36" i="3" s="1"/>
  <c r="E14" i="5"/>
  <c r="T10" i="3"/>
  <c r="T12" i="3" s="1"/>
  <c r="U9" i="3"/>
  <c r="V6" i="3" s="1"/>
  <c r="V9" i="3" s="1"/>
  <c r="V10" i="3" s="1"/>
  <c r="V12" i="3" s="1"/>
  <c r="V22" i="3"/>
  <c r="V25" i="3" s="1"/>
  <c r="V14" i="3"/>
  <c r="V17" i="3" s="1"/>
  <c r="T26" i="3"/>
  <c r="T28" i="3" s="1"/>
  <c r="T18" i="3"/>
  <c r="T20" i="3" s="1"/>
  <c r="U33" i="3"/>
  <c r="V30" i="3" s="1"/>
  <c r="S38" i="3"/>
  <c r="V28" i="1" s="1"/>
  <c r="V35" i="3"/>
  <c r="S96" i="1" l="1"/>
  <c r="S110" i="1" s="1"/>
  <c r="S99" i="1" s="1"/>
  <c r="Q96" i="1"/>
  <c r="Q110" i="1" s="1"/>
  <c r="Q99" i="1" s="1"/>
  <c r="N96" i="1"/>
  <c r="N110" i="1" s="1"/>
  <c r="N99" i="1" s="1"/>
  <c r="Z46" i="2"/>
  <c r="Z27" i="1" s="1"/>
  <c r="F14" i="5"/>
  <c r="F16" i="5" s="1"/>
  <c r="F18" i="5" s="1"/>
  <c r="G13" i="5"/>
  <c r="H13" i="5" s="1"/>
  <c r="V49" i="1"/>
  <c r="V51" i="1" s="1"/>
  <c r="T51" i="1"/>
  <c r="U51" i="1" s="1"/>
  <c r="U103" i="1" s="1"/>
  <c r="U102" i="1" s="1"/>
  <c r="E16" i="5"/>
  <c r="E18" i="5" s="1"/>
  <c r="T38" i="3"/>
  <c r="W28" i="1" s="1"/>
  <c r="W49" i="1" s="1"/>
  <c r="W51" i="1" s="1"/>
  <c r="U10" i="3"/>
  <c r="U12" i="3" s="1"/>
  <c r="V26" i="3"/>
  <c r="V28" i="3" s="1"/>
  <c r="U26" i="3"/>
  <c r="U28" i="3" s="1"/>
  <c r="V33" i="3"/>
  <c r="V34" i="3" s="1"/>
  <c r="V36" i="3" s="1"/>
  <c r="V18" i="3"/>
  <c r="V20" i="3" s="1"/>
  <c r="U34" i="3"/>
  <c r="U36" i="3" s="1"/>
  <c r="U18" i="3"/>
  <c r="U20" i="3" s="1"/>
  <c r="U93" i="1" l="1"/>
  <c r="U92" i="1" s="1"/>
  <c r="U94" i="1" s="1"/>
  <c r="U95" i="1" s="1"/>
  <c r="U96" i="1" s="1"/>
  <c r="U97" i="1"/>
  <c r="V93" i="1"/>
  <c r="V103" i="1"/>
  <c r="V102" i="1" s="1"/>
  <c r="V58" i="1" s="1"/>
  <c r="V97" i="1"/>
  <c r="W93" i="1"/>
  <c r="W97" i="1"/>
  <c r="W103" i="1"/>
  <c r="W102" i="1" s="1"/>
  <c r="W58" i="1" s="1"/>
  <c r="T97" i="1"/>
  <c r="T103" i="1"/>
  <c r="T93" i="1"/>
  <c r="Z62" i="1"/>
  <c r="E29" i="5"/>
  <c r="E31" i="5"/>
  <c r="V38" i="3"/>
  <c r="Y28" i="1" s="1"/>
  <c r="U38" i="3"/>
  <c r="X28" i="1" s="1"/>
  <c r="T102" i="1" l="1"/>
  <c r="T58" i="1" s="1"/>
  <c r="U58" i="1" s="1"/>
  <c r="U110" i="1"/>
  <c r="U99" i="1" s="1"/>
  <c r="U57" i="1" s="1"/>
  <c r="T92" i="1"/>
  <c r="T94" i="1" s="1"/>
  <c r="T95" i="1" s="1"/>
  <c r="V92" i="1"/>
  <c r="V94" i="1" s="1"/>
  <c r="V95" i="1" s="1"/>
  <c r="W92" i="1"/>
  <c r="W94" i="1" s="1"/>
  <c r="W95" i="1" s="1"/>
  <c r="X49" i="1"/>
  <c r="X51" i="1" s="1"/>
  <c r="Z28" i="1"/>
  <c r="Y49" i="1"/>
  <c r="G14" i="5"/>
  <c r="H14" i="5" s="1"/>
  <c r="H16" i="5" s="1"/>
  <c r="H18" i="5" s="1"/>
  <c r="V96" i="1" l="1"/>
  <c r="V110" i="1" s="1"/>
  <c r="V99" i="1" s="1"/>
  <c r="W96" i="1"/>
  <c r="W110" i="1" s="1"/>
  <c r="W99" i="1" s="1"/>
  <c r="T96" i="1"/>
  <c r="T110" i="1" s="1"/>
  <c r="T99" i="1" s="1"/>
  <c r="U104" i="1"/>
  <c r="S57" i="1"/>
  <c r="S104" i="1" s="1"/>
  <c r="Q57" i="1"/>
  <c r="Q60" i="1" s="1"/>
  <c r="Q88" i="1" s="1"/>
  <c r="Q63" i="1" s="1"/>
  <c r="R57" i="1"/>
  <c r="R60" i="1" s="1"/>
  <c r="R88" i="1" s="1"/>
  <c r="R63" i="1" s="1"/>
  <c r="T57" i="1"/>
  <c r="T104" i="1" s="1"/>
  <c r="X93" i="1"/>
  <c r="X92" i="1" s="1"/>
  <c r="X94" i="1" s="1"/>
  <c r="X95" i="1" s="1"/>
  <c r="X96" i="1" s="1"/>
  <c r="E21" i="5"/>
  <c r="F21" i="5" s="1"/>
  <c r="Z49" i="1"/>
  <c r="X103" i="1"/>
  <c r="X102" i="1" s="1"/>
  <c r="X58" i="1" s="1"/>
  <c r="X97" i="1"/>
  <c r="Y51" i="1"/>
  <c r="Z51" i="1" s="1"/>
  <c r="Z103" i="1" s="1"/>
  <c r="Z102" i="1" s="1"/>
  <c r="G16" i="5"/>
  <c r="G18" i="5" s="1"/>
  <c r="S60" i="1" l="1"/>
  <c r="S88" i="1" s="1"/>
  <c r="S63" i="1" s="1"/>
  <c r="T60" i="1"/>
  <c r="T88" i="1" s="1"/>
  <c r="T63" i="1" s="1"/>
  <c r="Q104" i="1"/>
  <c r="R104" i="1"/>
  <c r="Z93" i="1"/>
  <c r="Z92" i="1" s="1"/>
  <c r="Z94" i="1" s="1"/>
  <c r="Z95" i="1" s="1"/>
  <c r="Z96" i="1" s="1"/>
  <c r="Z97" i="1"/>
  <c r="E22" i="5"/>
  <c r="F22" i="5" s="1"/>
  <c r="X110" i="1"/>
  <c r="X99" i="1" s="1"/>
  <c r="Y93" i="1"/>
  <c r="Y97" i="1"/>
  <c r="Y103" i="1"/>
  <c r="G29" i="5"/>
  <c r="G31" i="5"/>
  <c r="U60" i="1" l="1"/>
  <c r="U88" i="1" s="1"/>
  <c r="U63" i="1" s="1"/>
  <c r="Y102" i="1"/>
  <c r="Y58" i="1" s="1"/>
  <c r="Z58" i="1" s="1"/>
  <c r="Z110" i="1"/>
  <c r="E30" i="5"/>
  <c r="Y92" i="1"/>
  <c r="Y94" i="1" s="1"/>
  <c r="Y95" i="1" s="1"/>
  <c r="Y96" i="1" l="1"/>
  <c r="Y110" i="1" s="1"/>
  <c r="Y99" i="1" s="1"/>
  <c r="Z99" i="1"/>
  <c r="Z57" i="1" s="1"/>
  <c r="Z104" i="1" s="1"/>
  <c r="V57" i="1" l="1"/>
  <c r="V104" i="1" s="1"/>
  <c r="G21" i="5"/>
  <c r="H21" i="5" s="1"/>
  <c r="X57" i="1"/>
  <c r="Y57" i="1"/>
  <c r="W57" i="1"/>
  <c r="G22" i="5" l="1"/>
  <c r="H22" i="5" s="1"/>
  <c r="V60" i="1"/>
  <c r="V88" i="1" s="1"/>
  <c r="V63" i="1" s="1"/>
  <c r="W104" i="1"/>
  <c r="W60" i="1"/>
  <c r="W88" i="1" s="1"/>
  <c r="W63" i="1" s="1"/>
  <c r="Y104" i="1"/>
  <c r="Y60" i="1"/>
  <c r="Y88" i="1" s="1"/>
  <c r="Y63" i="1" s="1"/>
  <c r="X104" i="1"/>
  <c r="X60" i="1"/>
  <c r="X88" i="1" s="1"/>
  <c r="X63" i="1" s="1"/>
  <c r="G30" i="5" l="1"/>
  <c r="Z60" i="1"/>
  <c r="Z88" i="1" s="1"/>
  <c r="Z63" i="1" s="1"/>
  <c r="E65" i="1"/>
  <c r="C113" i="1"/>
  <c r="C62" i="1" s="1"/>
  <c r="O62" i="1" l="1"/>
  <c r="C23" i="1"/>
  <c r="C115" i="1"/>
  <c r="C25" i="1" l="1"/>
  <c r="C22" i="1" s="1"/>
  <c r="C116" i="1"/>
  <c r="O23" i="1"/>
  <c r="C25" i="4"/>
  <c r="C27" i="4" l="1"/>
  <c r="O27" i="4" s="1"/>
  <c r="O25" i="1"/>
  <c r="O25" i="4"/>
  <c r="C49" i="1"/>
  <c r="O22" i="1"/>
  <c r="C24" i="4" l="1"/>
  <c r="O24" i="4" s="1"/>
  <c r="P22" i="1"/>
  <c r="P24" i="1"/>
  <c r="P26" i="1"/>
  <c r="C12" i="5"/>
  <c r="P25" i="1"/>
  <c r="O49" i="1"/>
  <c r="P49" i="1" s="1"/>
  <c r="C51" i="1"/>
  <c r="C103" i="1" s="1"/>
  <c r="C102" i="1" s="1"/>
  <c r="C58" i="1" s="1"/>
  <c r="P23" i="1"/>
  <c r="C97" i="1" l="1"/>
  <c r="C93" i="1"/>
  <c r="C92" i="1" s="1"/>
  <c r="C94" i="1" s="1"/>
  <c r="C95" i="1" s="1"/>
  <c r="C96" i="1" s="1"/>
  <c r="O51" i="1"/>
  <c r="O103" i="1" s="1"/>
  <c r="O102" i="1" s="1"/>
  <c r="O58" i="1" s="1"/>
  <c r="P58" i="1" s="1"/>
  <c r="D12" i="5"/>
  <c r="D16" i="5" s="1"/>
  <c r="D18" i="5" s="1"/>
  <c r="C28" i="5"/>
  <c r="C16" i="5"/>
  <c r="C18" i="5" s="1"/>
  <c r="C110" i="1" l="1"/>
  <c r="C99" i="1" s="1"/>
  <c r="C31" i="5"/>
  <c r="C29" i="5"/>
  <c r="O97" i="1"/>
  <c r="P51" i="1"/>
  <c r="O93" i="1"/>
  <c r="O92" i="1" s="1"/>
  <c r="O94" i="1" s="1"/>
  <c r="O95" i="1" s="1"/>
  <c r="O96" i="1" s="1"/>
  <c r="O110" i="1" l="1"/>
  <c r="O99" i="1" s="1"/>
  <c r="O57" i="1" s="1"/>
  <c r="F57" i="1" s="1"/>
  <c r="O104" i="1" l="1"/>
  <c r="N57" i="1"/>
  <c r="N60" i="1" s="1"/>
  <c r="N88" i="1" s="1"/>
  <c r="N63" i="1" s="1"/>
  <c r="J57" i="1"/>
  <c r="J104" i="1" s="1"/>
  <c r="J51" i="4" s="1"/>
  <c r="J56" i="4" s="1"/>
  <c r="J58" i="4" s="1"/>
  <c r="J67" i="4" s="1"/>
  <c r="E57" i="1"/>
  <c r="E60" i="1" s="1"/>
  <c r="E88" i="1" s="1"/>
  <c r="E63" i="1" s="1"/>
  <c r="H57" i="1"/>
  <c r="H104" i="1" s="1"/>
  <c r="H51" i="4" s="1"/>
  <c r="H56" i="4" s="1"/>
  <c r="H58" i="4" s="1"/>
  <c r="H67" i="4" s="1"/>
  <c r="G57" i="1"/>
  <c r="G104" i="1" s="1"/>
  <c r="G51" i="4" s="1"/>
  <c r="G56" i="4" s="1"/>
  <c r="G58" i="4" s="1"/>
  <c r="G67" i="4" s="1"/>
  <c r="D57" i="1"/>
  <c r="D60" i="1" s="1"/>
  <c r="D88" i="1" s="1"/>
  <c r="K57" i="1"/>
  <c r="K60" i="1" s="1"/>
  <c r="K88" i="1" s="1"/>
  <c r="K63" i="1" s="1"/>
  <c r="L57" i="1"/>
  <c r="L104" i="1" s="1"/>
  <c r="L51" i="4" s="1"/>
  <c r="L56" i="4" s="1"/>
  <c r="L58" i="4" s="1"/>
  <c r="L67" i="4" s="1"/>
  <c r="C21" i="5"/>
  <c r="C22" i="5" s="1"/>
  <c r="P57" i="1"/>
  <c r="C57" i="1"/>
  <c r="C104" i="1" s="1"/>
  <c r="C51" i="4" s="1"/>
  <c r="I57" i="1"/>
  <c r="I104" i="1" s="1"/>
  <c r="I51" i="4" s="1"/>
  <c r="I56" i="4" s="1"/>
  <c r="I58" i="4" s="1"/>
  <c r="I67" i="4" s="1"/>
  <c r="M57" i="1"/>
  <c r="M60" i="1" s="1"/>
  <c r="M88" i="1" s="1"/>
  <c r="M63" i="1" s="1"/>
  <c r="J60" i="1"/>
  <c r="J88" i="1" s="1"/>
  <c r="J63" i="1" s="1"/>
  <c r="F60" i="1"/>
  <c r="F88" i="1" s="1"/>
  <c r="F63" i="1" s="1"/>
  <c r="F104" i="1"/>
  <c r="F51" i="4" s="1"/>
  <c r="F56" i="4" s="1"/>
  <c r="F58" i="4" s="1"/>
  <c r="F67" i="4" s="1"/>
  <c r="L60" i="1" l="1"/>
  <c r="L88" i="1" s="1"/>
  <c r="L63" i="1" s="1"/>
  <c r="N104" i="1"/>
  <c r="N51" i="4" s="1"/>
  <c r="N56" i="4" s="1"/>
  <c r="N58" i="4" s="1"/>
  <c r="N67" i="4" s="1"/>
  <c r="C60" i="1"/>
  <c r="C88" i="1" s="1"/>
  <c r="C63" i="1" s="1"/>
  <c r="D21" i="5"/>
  <c r="G60" i="1"/>
  <c r="G88" i="1" s="1"/>
  <c r="G63" i="1" s="1"/>
  <c r="E104" i="1"/>
  <c r="E51" i="4" s="1"/>
  <c r="E56" i="4" s="1"/>
  <c r="E58" i="4" s="1"/>
  <c r="E67" i="4" s="1"/>
  <c r="I60" i="1"/>
  <c r="I88" i="1" s="1"/>
  <c r="I63" i="1" s="1"/>
  <c r="K104" i="1"/>
  <c r="K51" i="4" s="1"/>
  <c r="K56" i="4" s="1"/>
  <c r="K58" i="4" s="1"/>
  <c r="K67" i="4" s="1"/>
  <c r="M104" i="1"/>
  <c r="M51" i="4" s="1"/>
  <c r="M56" i="4" s="1"/>
  <c r="M58" i="4" s="1"/>
  <c r="M67" i="4" s="1"/>
  <c r="H60" i="1"/>
  <c r="H88" i="1" s="1"/>
  <c r="H63" i="1" s="1"/>
  <c r="D104" i="1"/>
  <c r="D51" i="4" s="1"/>
  <c r="D56" i="4" s="1"/>
  <c r="D58" i="4" s="1"/>
  <c r="D67" i="4" s="1"/>
  <c r="D63" i="1"/>
  <c r="C56" i="4"/>
  <c r="C58" i="4" s="1"/>
  <c r="C30" i="5"/>
  <c r="D22" i="5"/>
  <c r="O51" i="4" l="1"/>
  <c r="O60" i="1"/>
  <c r="P60" i="1" s="1"/>
  <c r="C67" i="4"/>
  <c r="C68" i="4" s="1"/>
  <c r="D68" i="4" s="1"/>
  <c r="E68" i="4" s="1"/>
  <c r="F68" i="4" s="1"/>
  <c r="G68" i="4" s="1"/>
  <c r="H68" i="4" s="1"/>
  <c r="I68" i="4" s="1"/>
  <c r="J68" i="4" s="1"/>
  <c r="K68" i="4" s="1"/>
  <c r="L68" i="4" s="1"/>
  <c r="M68" i="4" s="1"/>
  <c r="N68" i="4" s="1"/>
  <c r="C59" i="4"/>
  <c r="D59" i="4" s="1"/>
  <c r="E59" i="4" s="1"/>
  <c r="F59" i="4" s="1"/>
  <c r="G59" i="4" s="1"/>
  <c r="H59" i="4" s="1"/>
  <c r="I59" i="4" s="1"/>
  <c r="J59" i="4" s="1"/>
  <c r="K59" i="4" s="1"/>
  <c r="L59" i="4" s="1"/>
  <c r="M59" i="4" s="1"/>
  <c r="N59" i="4" s="1"/>
  <c r="O88" i="1" l="1"/>
  <c r="O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author>
  </authors>
  <commentList>
    <comment ref="C4" authorId="0" shapeId="0" xr:uid="{00000000-0006-0000-0300-000001000000}">
      <text>
        <r>
          <rPr>
            <sz val="9"/>
            <color indexed="81"/>
            <rFont val="Tahoma"/>
            <family val="2"/>
          </rPr>
          <t xml:space="preserve">geringwertige Wirtschaftsgüter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ws</author>
  </authors>
  <commentList>
    <comment ref="Y6" authorId="0" shapeId="0" xr:uid="{00000000-0006-0000-1000-000001000000}">
      <text>
        <r>
          <rPr>
            <sz val="10"/>
            <color indexed="81"/>
            <rFont val="Segoe UI"/>
            <family val="2"/>
          </rPr>
          <t xml:space="preserve">gesetzlich erlaubt max. 3 %
</t>
        </r>
      </text>
    </comment>
    <comment ref="E7" authorId="0" shapeId="0" xr:uid="{00000000-0006-0000-1000-000002000000}">
      <text>
        <r>
          <rPr>
            <sz val="10"/>
            <color indexed="81"/>
            <rFont val="Segoe UI"/>
            <family val="2"/>
          </rPr>
          <t xml:space="preserve">siehe "Personalkosten"
</t>
        </r>
      </text>
    </comment>
    <comment ref="K7" authorId="0" shapeId="0" xr:uid="{00000000-0006-0000-1000-000003000000}">
      <text>
        <r>
          <rPr>
            <sz val="10"/>
            <color indexed="81"/>
            <rFont val="Segoe UI"/>
            <family val="2"/>
          </rPr>
          <t xml:space="preserve">siehe "Personalkosten"
</t>
        </r>
      </text>
    </comment>
    <comment ref="P7" authorId="0" shapeId="0" xr:uid="{00000000-0006-0000-1000-000004000000}">
      <text>
        <r>
          <rPr>
            <sz val="10"/>
            <color indexed="81"/>
            <rFont val="Segoe UI"/>
            <family val="2"/>
          </rPr>
          <t xml:space="preserve">siehe
"Personalkosten"
</t>
        </r>
      </text>
    </comment>
    <comment ref="E8" authorId="0" shapeId="0" xr:uid="{00000000-0006-0000-1000-000005000000}">
      <text>
        <r>
          <rPr>
            <sz val="10"/>
            <color indexed="81"/>
            <rFont val="Segoe UI"/>
            <family val="2"/>
          </rPr>
          <t xml:space="preserve">siehe "Personalkosten"
</t>
        </r>
      </text>
    </comment>
    <comment ref="K8" authorId="0" shapeId="0" xr:uid="{00000000-0006-0000-1000-000006000000}">
      <text>
        <r>
          <rPr>
            <sz val="10"/>
            <color indexed="81"/>
            <rFont val="Segoe UI"/>
            <family val="2"/>
          </rPr>
          <t xml:space="preserve">siehe "Personalkosten"
</t>
        </r>
      </text>
    </comment>
    <comment ref="P8" authorId="0" shapeId="0" xr:uid="{00000000-0006-0000-1000-000007000000}">
      <text>
        <r>
          <rPr>
            <sz val="10"/>
            <color indexed="81"/>
            <rFont val="Segoe UI"/>
            <family val="2"/>
          </rPr>
          <t xml:space="preserve">siehe
 "Personalkosten"
</t>
        </r>
      </text>
    </comment>
    <comment ref="E9" authorId="0" shapeId="0" xr:uid="{00000000-0006-0000-1000-000008000000}">
      <text>
        <r>
          <rPr>
            <sz val="10"/>
            <color indexed="81"/>
            <rFont val="Segoe UI"/>
            <family val="2"/>
          </rPr>
          <t xml:space="preserve">siehe "Personalkosten"
</t>
        </r>
      </text>
    </comment>
    <comment ref="K9" authorId="0" shapeId="0" xr:uid="{00000000-0006-0000-1000-000009000000}">
      <text>
        <r>
          <rPr>
            <sz val="10"/>
            <color indexed="81"/>
            <rFont val="Segoe UI"/>
            <family val="2"/>
          </rPr>
          <t xml:space="preserve">siehe "Personalkosten"
</t>
        </r>
      </text>
    </comment>
    <comment ref="P9" authorId="0" shapeId="0" xr:uid="{00000000-0006-0000-1000-00000A000000}">
      <text>
        <r>
          <rPr>
            <sz val="10"/>
            <color indexed="81"/>
            <rFont val="Segoe UI"/>
            <family val="2"/>
          </rPr>
          <t xml:space="preserve">siehe
 "Personalkosten"
</t>
        </r>
      </text>
    </comment>
    <comment ref="Y21" authorId="0" shapeId="0" xr:uid="{00000000-0006-0000-1000-00000B000000}">
      <text>
        <r>
          <rPr>
            <sz val="10"/>
            <color indexed="81"/>
            <rFont val="Segoe UI"/>
            <family val="2"/>
          </rPr>
          <t xml:space="preserve">gesetzlich erlaubt max. 3 %
</t>
        </r>
      </text>
    </comment>
    <comment ref="AA21" authorId="0" shapeId="0" xr:uid="{00000000-0006-0000-1000-00000C000000}">
      <text>
        <r>
          <rPr>
            <sz val="10"/>
            <color indexed="81"/>
            <rFont val="Segoe UI"/>
            <family val="2"/>
          </rPr>
          <t xml:space="preserve">Teuerungszuschlag auf das 1.Jahr
</t>
        </r>
      </text>
    </comment>
    <comment ref="F33" authorId="0" shapeId="0" xr:uid="{00000000-0006-0000-1000-00000D000000}">
      <text>
        <r>
          <rPr>
            <sz val="10"/>
            <color indexed="81"/>
            <rFont val="Segoe UI"/>
            <family val="2"/>
          </rPr>
          <t xml:space="preserve">siehe "Personalkosten"
</t>
        </r>
      </text>
    </comment>
    <comment ref="D35" authorId="0" shapeId="0" xr:uid="{00000000-0006-0000-1000-00000E000000}">
      <text>
        <r>
          <rPr>
            <sz val="10"/>
            <color indexed="81"/>
            <rFont val="Segoe UI"/>
            <family val="2"/>
          </rPr>
          <t xml:space="preserve">z.B. 
Verlust
Diebstahl
Reklamation
</t>
        </r>
      </text>
    </comment>
    <comment ref="Y35" authorId="0" shapeId="0" xr:uid="{00000000-0006-0000-1000-00000F000000}">
      <text>
        <r>
          <rPr>
            <sz val="10"/>
            <color indexed="81"/>
            <rFont val="Segoe UI"/>
            <family val="2"/>
          </rPr>
          <t xml:space="preserve">gesetzlich erlaubt max. 3 %
</t>
        </r>
      </text>
    </comment>
    <comment ref="AA35" authorId="0" shapeId="0" xr:uid="{00000000-0006-0000-1000-000010000000}">
      <text>
        <r>
          <rPr>
            <sz val="10"/>
            <color indexed="81"/>
            <rFont val="Segoe UI"/>
            <family val="2"/>
          </rPr>
          <t>Teuerungszuschlag auf das 2.Jahr</t>
        </r>
      </text>
    </comment>
    <comment ref="F44" authorId="0" shapeId="0" xr:uid="{00000000-0006-0000-1000-000011000000}">
      <text>
        <r>
          <rPr>
            <sz val="10"/>
            <color indexed="81"/>
            <rFont val="Segoe UI"/>
            <family val="2"/>
          </rPr>
          <t xml:space="preserve">siehe "Personalkosten"
</t>
        </r>
      </text>
    </comment>
    <comment ref="D46" authorId="0" shapeId="0" xr:uid="{00000000-0006-0000-1000-000012000000}">
      <text>
        <r>
          <rPr>
            <sz val="10"/>
            <color indexed="81"/>
            <rFont val="Segoe UI"/>
            <family val="2"/>
          </rPr>
          <t xml:space="preserve">z.B. 
Verlust
Diebstahl
Reklamation
</t>
        </r>
      </text>
    </comment>
    <comment ref="F55" authorId="0" shapeId="0" xr:uid="{00000000-0006-0000-1000-000013000000}">
      <text>
        <r>
          <rPr>
            <sz val="10"/>
            <color indexed="81"/>
            <rFont val="Segoe UI"/>
            <family val="2"/>
          </rPr>
          <t xml:space="preserve">siehe "Personalkosten"
</t>
        </r>
      </text>
    </comment>
    <comment ref="D57" authorId="0" shapeId="0" xr:uid="{00000000-0006-0000-1000-000014000000}">
      <text>
        <r>
          <rPr>
            <sz val="10"/>
            <color indexed="81"/>
            <rFont val="Segoe UI"/>
            <family val="2"/>
          </rPr>
          <t xml:space="preserve">z.B. 
Verlust
Diebstahl
Reklamation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ws</author>
  </authors>
  <commentList>
    <comment ref="B4" authorId="0" shapeId="0" xr:uid="{00000000-0006-0000-0400-000001000000}">
      <text>
        <r>
          <rPr>
            <b/>
            <sz val="9"/>
            <color indexed="81"/>
            <rFont val="Tahoma"/>
            <family val="2"/>
          </rPr>
          <t xml:space="preserve">
</t>
        </r>
        <r>
          <rPr>
            <sz val="9"/>
            <color indexed="81"/>
            <rFont val="Tahoma"/>
            <family val="2"/>
          </rPr>
          <t xml:space="preserve">von Tabelle Kapitalbedarf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ws</author>
  </authors>
  <commentList>
    <comment ref="C5" authorId="0" shapeId="0" xr:uid="{00000000-0006-0000-0500-000001000000}">
      <text>
        <r>
          <rPr>
            <sz val="9"/>
            <color indexed="81"/>
            <rFont val="Tahoma"/>
            <family val="2"/>
          </rPr>
          <t xml:space="preserve">Investitionssumme und Anzahl der Monate (siehe Tabelle "AfA-Zeiten") dort eintragen, in der die Investition erfolgen soll.
</t>
        </r>
      </text>
    </comment>
    <comment ref="C8" authorId="0" shapeId="0" xr:uid="{00000000-0006-0000-0500-000002000000}">
      <text>
        <r>
          <rPr>
            <sz val="9"/>
            <color indexed="81"/>
            <rFont val="Tahoma"/>
            <family val="2"/>
          </rPr>
          <t xml:space="preserve">Investitionssumme und Anzahl der Monate (siehe Tabelle "AfA-Zeiten") dort eintragen, in der die Investition erfolgen soll.
</t>
        </r>
      </text>
    </comment>
    <comment ref="C11" authorId="0" shapeId="0" xr:uid="{00000000-0006-0000-0500-000003000000}">
      <text>
        <r>
          <rPr>
            <sz val="9"/>
            <color indexed="81"/>
            <rFont val="Tahoma"/>
            <family val="2"/>
          </rPr>
          <t xml:space="preserve">Investitionssumme und Anzahl der Monate (siehe Tabelle "AfA-Zeiten") dort eintragen, in der die Investition erfolgen soll.
</t>
        </r>
      </text>
    </comment>
    <comment ref="C14" authorId="0" shapeId="0" xr:uid="{00000000-0006-0000-0500-000004000000}">
      <text>
        <r>
          <rPr>
            <sz val="9"/>
            <color indexed="81"/>
            <rFont val="Tahoma"/>
            <family val="2"/>
          </rPr>
          <t xml:space="preserve">Investitionssumme und Anzahl der Monate (siehe Tabelle "AfA-Zeiten") dort eintragen, in der die Investition erfolgen soll.
</t>
        </r>
      </text>
    </comment>
    <comment ref="C17" authorId="0" shapeId="0" xr:uid="{00000000-0006-0000-0500-000005000000}">
      <text>
        <r>
          <rPr>
            <sz val="9"/>
            <color indexed="81"/>
            <rFont val="Tahoma"/>
            <family val="2"/>
          </rPr>
          <t xml:space="preserve">Investitionssumme und Anzahl der Monate (siehe Tabelle "AfA-Zeiten") dort eintragen, in der die Investition erfolgen soll.
</t>
        </r>
      </text>
    </comment>
    <comment ref="C20" authorId="0" shapeId="0" xr:uid="{00000000-0006-0000-0500-000006000000}">
      <text>
        <r>
          <rPr>
            <sz val="9"/>
            <color indexed="81"/>
            <rFont val="Tahoma"/>
            <family val="2"/>
          </rPr>
          <t xml:space="preserve">Investitionssumme und Anzahl der Monate (siehe Tabelle "AfA-Zeiten") dort eintragen, in der die Investition erfolgen soll.
</t>
        </r>
      </text>
    </comment>
    <comment ref="C23" authorId="0" shapeId="0" xr:uid="{00000000-0006-0000-0500-000007000000}">
      <text>
        <r>
          <rPr>
            <sz val="9"/>
            <color indexed="81"/>
            <rFont val="Tahoma"/>
            <family val="2"/>
          </rPr>
          <t xml:space="preserve">Investitionssumme und Anzahl der Monate (siehe Tabelle "AfA-Zeiten") dort eintragen, in der die Investition erfolgen soll.
</t>
        </r>
      </text>
    </comment>
    <comment ref="C26" authorId="0" shapeId="0" xr:uid="{00000000-0006-0000-0500-000008000000}">
      <text>
        <r>
          <rPr>
            <sz val="9"/>
            <color indexed="81"/>
            <rFont val="Tahoma"/>
            <family val="2"/>
          </rPr>
          <t xml:space="preserve">Investitionssumme und Anzahl der Monate (siehe Tabelle "AfA-Zeiten") dort eintragen, in der die Investition erfolgen soll.
</t>
        </r>
      </text>
    </comment>
    <comment ref="C29" authorId="0" shapeId="0" xr:uid="{00000000-0006-0000-0500-000009000000}">
      <text>
        <r>
          <rPr>
            <sz val="9"/>
            <color indexed="81"/>
            <rFont val="Tahoma"/>
            <family val="2"/>
          </rPr>
          <t xml:space="preserve">Investitionssumme und Anzahl der Monate (siehe Tabelle "AfA-Zeiten") dort eintragen, in der die Investition erfolgen soll.
</t>
        </r>
      </text>
    </comment>
    <comment ref="C32" authorId="0" shapeId="0" xr:uid="{00000000-0006-0000-0500-00000A000000}">
      <text>
        <r>
          <rPr>
            <sz val="9"/>
            <color indexed="81"/>
            <rFont val="Tahoma"/>
            <family val="2"/>
          </rPr>
          <t xml:space="preserve">Investitionssumme und Anzahl der Monate (siehe Tabelle "AfA-Zeiten") dort eintragen, in der die Investition erfolgen soll.
</t>
        </r>
      </text>
    </comment>
    <comment ref="C35" authorId="0" shapeId="0" xr:uid="{00000000-0006-0000-0500-00000B000000}">
      <text>
        <r>
          <rPr>
            <sz val="9"/>
            <color indexed="81"/>
            <rFont val="Tahoma"/>
            <family val="2"/>
          </rPr>
          <t xml:space="preserve">Investitionssumme und Anzahl der Monate (siehe Tabelle "AfA-Zeiten") dort eintragen, in der die Investition erfolgen soll.
</t>
        </r>
      </text>
    </comment>
    <comment ref="C38" authorId="0" shapeId="0" xr:uid="{00000000-0006-0000-0500-00000C000000}">
      <text>
        <r>
          <rPr>
            <sz val="9"/>
            <color indexed="81"/>
            <rFont val="Tahoma"/>
            <family val="2"/>
          </rPr>
          <t xml:space="preserve">Investitionssumme und Anzahl der Monate (siehe Tabelle "AfA-Zeiten") dort eintragen, in der die Investition erfolgen soll.
</t>
        </r>
      </text>
    </comment>
    <comment ref="C41" authorId="0" shapeId="0" xr:uid="{00000000-0006-0000-0500-00000D000000}">
      <text>
        <r>
          <rPr>
            <sz val="9"/>
            <color indexed="81"/>
            <rFont val="Tahoma"/>
            <family val="2"/>
          </rPr>
          <t xml:space="preserve">Investitionssumme und Anzahl der Monate (siehe Tabelle "AfA-Zeiten") dort eintragen, in der die Investition erfolgen soll.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ws</author>
    <author>Mitarbeiter</author>
  </authors>
  <commentList>
    <comment ref="B7" authorId="0" shapeId="0" xr:uid="{00000000-0006-0000-0800-000001000000}">
      <text>
        <r>
          <rPr>
            <sz val="10"/>
            <color indexed="81"/>
            <rFont val="Segoe UI"/>
            <family val="2"/>
          </rPr>
          <t>Umsatzwerte stammen aus der Tabelle "Dienstleistung"</t>
        </r>
      </text>
    </comment>
    <comment ref="B8" authorId="0" shapeId="0" xr:uid="{00000000-0006-0000-0800-000002000000}">
      <text>
        <r>
          <rPr>
            <sz val="10"/>
            <color indexed="81"/>
            <rFont val="Segoe UI"/>
            <family val="2"/>
          </rPr>
          <t xml:space="preserve">Umsatzwerte stammen aus der Tabelle "Handel"
</t>
        </r>
      </text>
    </comment>
    <comment ref="B9" authorId="0" shapeId="0" xr:uid="{00000000-0006-0000-0800-000003000000}">
      <text>
        <r>
          <rPr>
            <sz val="10"/>
            <color indexed="81"/>
            <rFont val="Segoe UI"/>
            <family val="2"/>
          </rPr>
          <t xml:space="preserve">Umsatzwerte stammen aus der Tabelle "Produktion"
</t>
        </r>
      </text>
    </comment>
    <comment ref="B27" authorId="1" shapeId="0" xr:uid="{00000000-0006-0000-0800-000004000000}">
      <text>
        <r>
          <rPr>
            <sz val="8"/>
            <color indexed="81"/>
            <rFont val="Tahoma"/>
            <family val="2"/>
          </rPr>
          <t xml:space="preserve">
Übertrag aus Tabelle Invest- u. AfA-Plan</t>
        </r>
      </text>
    </comment>
    <comment ref="B28" authorId="1" shapeId="0" xr:uid="{00000000-0006-0000-0800-000005000000}">
      <text>
        <r>
          <rPr>
            <sz val="8"/>
            <color indexed="81"/>
            <rFont val="Tahoma"/>
            <family val="2"/>
          </rPr>
          <t xml:space="preserve">
Übertrag aus Tabelle Zins- und Tilg.Plan</t>
        </r>
      </text>
    </comment>
    <comment ref="B33" authorId="0" shapeId="0" xr:uid="{00000000-0006-0000-0800-000006000000}">
      <text>
        <r>
          <rPr>
            <sz val="10"/>
            <color indexed="81"/>
            <rFont val="Segoe UI"/>
            <family val="2"/>
          </rPr>
          <t xml:space="preserve">z.B. Berufshaftpflicht
</t>
        </r>
      </text>
    </comment>
    <comment ref="B41" authorId="0" shapeId="0" xr:uid="{00000000-0006-0000-0800-000007000000}">
      <text>
        <r>
          <rPr>
            <sz val="10"/>
            <color indexed="81"/>
            <rFont val="Segoe UI"/>
            <family val="2"/>
          </rPr>
          <t xml:space="preserve">alle Kosten
ohne Versicherung
ohne Kfz-Steuer
</t>
        </r>
        <r>
          <rPr>
            <b/>
            <sz val="10"/>
            <color indexed="81"/>
            <rFont val="Segoe UI"/>
            <family val="2"/>
          </rPr>
          <t>a l t e r n a t i v:</t>
        </r>
        <r>
          <rPr>
            <sz val="10"/>
            <color indexed="81"/>
            <rFont val="Segoe UI"/>
            <family val="2"/>
          </rPr>
          <t xml:space="preserve">
beruflich gefahrene Kilometer * € 0,30 / km
(Versicherung und Steuer entfallen dann)</t>
        </r>
      </text>
    </comment>
    <comment ref="B57" authorId="0" shapeId="0" xr:uid="{00000000-0006-0000-0800-000008000000}">
      <text>
        <r>
          <rPr>
            <sz val="9"/>
            <color indexed="81"/>
            <rFont val="Tahoma"/>
            <family val="2"/>
          </rPr>
          <t xml:space="preserve">Die Gewerbesteuer wird auf das Gesamt-Jahresergebnis vom Betriebsergebnis berechnet und dann pro Monat durch 12 geteilt.
Die Gewerbesteuer von Personengesellschaften (GbR - KG - OHG) wird erst berechnet, wenn das positive Jahresbetriebsergebnis &gt; EUR 50.000 beträgt. Dann wird auch ein Freibetrrag von EUR 24.500 abgezogen.
Bei Kapitalgesellschaften wird diese Steuer ab dem 1. Euro (plus) des Betriebsergebnisses berechnet. Der Freibetrag von EUR 24.500 entfällt hier.
Die Berechnung der Gewerbesteuer differiert grundsätzlich zwischen Personen- und Kapitalgesellschaft. 
Alle Ergebnisse sind Näherungswerte !
</t>
        </r>
      </text>
    </comment>
    <comment ref="B62" authorId="0" shapeId="0" xr:uid="{00000000-0006-0000-0800-000009000000}">
      <text>
        <r>
          <rPr>
            <b/>
            <sz val="10"/>
            <color indexed="81"/>
            <rFont val="Segoe UI"/>
            <family val="2"/>
          </rPr>
          <t>ws:</t>
        </r>
        <r>
          <rPr>
            <sz val="10"/>
            <color indexed="81"/>
            <rFont val="Segoe UI"/>
            <family val="2"/>
          </rPr>
          <t xml:space="preserve">
Übertrag aus Tabelle "Unternehmerlohn"</t>
        </r>
      </text>
    </comment>
    <comment ref="C66" authorId="0" shapeId="0" xr:uid="{00000000-0006-0000-0800-00000A000000}">
      <text>
        <r>
          <rPr>
            <sz val="9"/>
            <color indexed="81"/>
            <rFont val="Tahoma"/>
            <family val="2"/>
          </rPr>
          <t xml:space="preserve">
Angabe z.B. wie folgt:    25 %
   </t>
        </r>
      </text>
    </comment>
    <comment ref="B113" authorId="0" shapeId="0" xr:uid="{00000000-0006-0000-0800-00000B000000}">
      <text>
        <r>
          <rPr>
            <b/>
            <sz val="9"/>
            <color indexed="81"/>
            <rFont val="Segoe UI"/>
            <family val="2"/>
          </rPr>
          <t>ws:</t>
        </r>
        <r>
          <rPr>
            <sz val="9"/>
            <color indexed="81"/>
            <rFont val="Segoe UI"/>
            <family val="2"/>
          </rPr>
          <t xml:space="preserve">
aus Deckblatt</t>
        </r>
      </text>
    </comment>
    <comment ref="B114" authorId="0" shapeId="0" xr:uid="{00000000-0006-0000-0800-00000C000000}">
      <text>
        <r>
          <rPr>
            <b/>
            <sz val="9"/>
            <color indexed="81"/>
            <rFont val="Segoe UI"/>
            <family val="2"/>
          </rPr>
          <t>ws:</t>
        </r>
        <r>
          <rPr>
            <sz val="9"/>
            <color indexed="81"/>
            <rFont val="Segoe UI"/>
            <family val="2"/>
          </rPr>
          <t xml:space="preserve">
nach Zeile 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ws</author>
    <author>Mitarbeiter</author>
  </authors>
  <commentList>
    <comment ref="B51" authorId="0" shapeId="0" xr:uid="{00000000-0006-0000-0900-000001000000}">
      <text>
        <r>
          <rPr>
            <sz val="9"/>
            <color indexed="81"/>
            <rFont val="Tahoma"/>
            <family val="2"/>
          </rPr>
          <t xml:space="preserve">Gewerbesteuer
Körperschaftssteuer
</t>
        </r>
      </text>
    </comment>
    <comment ref="B54" authorId="0" shapeId="0" xr:uid="{00000000-0006-0000-0900-000002000000}">
      <text>
        <r>
          <rPr>
            <sz val="9"/>
            <color indexed="81"/>
            <rFont val="Tahoma"/>
            <family val="2"/>
          </rPr>
          <t xml:space="preserve">
Übertrag aus Tabelle Kapitalbedarf
</t>
        </r>
      </text>
    </comment>
    <comment ref="B68" authorId="1" shapeId="0" xr:uid="{00000000-0006-0000-0900-000003000000}">
      <text>
        <r>
          <rPr>
            <b/>
            <sz val="8"/>
            <color indexed="81"/>
            <rFont val="Tahoma"/>
            <family val="2"/>
          </rPr>
          <t xml:space="preserve">
Darf niemals ein  "negativer" Wert sein!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ws</author>
    <author>info@bbdev.de</author>
  </authors>
  <commentList>
    <comment ref="F7" authorId="0" shapeId="0" xr:uid="{00000000-0006-0000-0C00-000001000000}">
      <text>
        <r>
          <rPr>
            <sz val="10"/>
            <color indexed="81"/>
            <rFont val="Segoe UI"/>
            <family val="2"/>
          </rPr>
          <t xml:space="preserve">siehe auch Tabelle "Unternehmerlohn"
</t>
        </r>
      </text>
    </comment>
    <comment ref="D17" authorId="1" shapeId="0" xr:uid="{00000000-0006-0000-0C00-000002000000}">
      <text>
        <r>
          <rPr>
            <sz val="9"/>
            <color indexed="81"/>
            <rFont val="Segoe UI"/>
            <family val="2"/>
          </rPr>
          <t xml:space="preserve">gültig ab 01.10.2022
</t>
        </r>
      </text>
    </comment>
    <comment ref="G18" authorId="0" shapeId="0" xr:uid="{00000000-0006-0000-0C00-000003000000}">
      <text>
        <r>
          <rPr>
            <sz val="10"/>
            <color indexed="81"/>
            <rFont val="Segoe UI"/>
            <family val="2"/>
          </rPr>
          <t xml:space="preserve">gesetzlich vorgegeben
</t>
        </r>
      </text>
    </comment>
    <comment ref="D28" authorId="1" shapeId="0" xr:uid="{00000000-0006-0000-0C00-000004000000}">
      <text>
        <r>
          <rPr>
            <sz val="9"/>
            <color indexed="81"/>
            <rFont val="Segoe UI"/>
            <family val="2"/>
          </rPr>
          <t xml:space="preserve">z.B. 
Urlaubsgeld
Weihnachtsgeld
Prämien
</t>
        </r>
      </text>
    </comment>
    <comment ref="D39" authorId="1" shapeId="0" xr:uid="{00000000-0006-0000-0C00-000005000000}">
      <text>
        <r>
          <rPr>
            <sz val="9"/>
            <color indexed="81"/>
            <rFont val="Segoe UI"/>
            <family val="2"/>
          </rPr>
          <t xml:space="preserve">z.B. 
Urlaubsgeld
Weihnachtsgeld
Prämien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ws</author>
  </authors>
  <commentList>
    <comment ref="G11" authorId="0" shapeId="0" xr:uid="{00000000-0006-0000-0D00-000001000000}">
      <text>
        <r>
          <rPr>
            <sz val="10"/>
            <color indexed="81"/>
            <rFont val="Segoe UI"/>
            <family val="2"/>
          </rPr>
          <t xml:space="preserve">siehe auch Personalkosten
</t>
        </r>
      </text>
    </comment>
    <comment ref="E13" authorId="0" shapeId="0" xr:uid="{00000000-0006-0000-0D00-000002000000}">
      <text>
        <r>
          <rPr>
            <sz val="10"/>
            <color indexed="81"/>
            <rFont val="Segoe UI"/>
            <family val="2"/>
          </rPr>
          <t xml:space="preserve">z.B. 
Verlust
Diebstahl
Reklamation
</t>
        </r>
      </text>
    </comment>
    <comment ref="G23" authorId="0" shapeId="0" xr:uid="{00000000-0006-0000-0D00-000003000000}">
      <text>
        <r>
          <rPr>
            <sz val="10"/>
            <color indexed="81"/>
            <rFont val="Segoe UI"/>
            <family val="2"/>
          </rPr>
          <t xml:space="preserve">siehe auch Personalkosten
</t>
        </r>
      </text>
    </comment>
    <comment ref="E25" authorId="0" shapeId="0" xr:uid="{00000000-0006-0000-0D00-000004000000}">
      <text>
        <r>
          <rPr>
            <sz val="10"/>
            <color indexed="81"/>
            <rFont val="Segoe UI"/>
            <family val="2"/>
          </rPr>
          <t xml:space="preserve">z.B. 
Verlust
Diebstahl
Reklamation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info@bbdev.de</author>
    <author>ws</author>
  </authors>
  <commentList>
    <comment ref="D5" authorId="0" shapeId="0" xr:uid="{00000000-0006-0000-0E00-000001000000}">
      <text>
        <r>
          <rPr>
            <sz val="9"/>
            <color indexed="81"/>
            <rFont val="Segoe UI"/>
            <family val="2"/>
          </rPr>
          <t xml:space="preserve">siehe auch "Personalkosten"
</t>
        </r>
      </text>
    </comment>
    <comment ref="E9" authorId="0" shapeId="0" xr:uid="{00000000-0006-0000-0E00-000002000000}">
      <text>
        <r>
          <rPr>
            <sz val="9"/>
            <color indexed="81"/>
            <rFont val="Segoe UI"/>
            <family val="2"/>
          </rPr>
          <t xml:space="preserve">max. 43,33 h /Monat
</t>
        </r>
      </text>
    </comment>
    <comment ref="G9" authorId="0" shapeId="0" xr:uid="{00000000-0006-0000-0E00-000003000000}">
      <text>
        <r>
          <rPr>
            <sz val="9"/>
            <color indexed="81"/>
            <rFont val="Segoe UI"/>
            <family val="2"/>
          </rPr>
          <t xml:space="preserve">max. 43,33 h /Monat
</t>
        </r>
      </text>
    </comment>
    <comment ref="I9" authorId="0" shapeId="0" xr:uid="{00000000-0006-0000-0E00-000004000000}">
      <text>
        <r>
          <rPr>
            <sz val="9"/>
            <color indexed="81"/>
            <rFont val="Segoe UI"/>
            <family val="2"/>
          </rPr>
          <t xml:space="preserve">max. 43,33 h /Monat
</t>
        </r>
      </text>
    </comment>
    <comment ref="K9" authorId="0" shapeId="0" xr:uid="{00000000-0006-0000-0E00-000005000000}">
      <text>
        <r>
          <rPr>
            <sz val="9"/>
            <color indexed="81"/>
            <rFont val="Segoe UI"/>
            <family val="2"/>
          </rPr>
          <t xml:space="preserve">max. 43,33 h /Monat
</t>
        </r>
      </text>
    </comment>
    <comment ref="M9" authorId="0" shapeId="0" xr:uid="{00000000-0006-0000-0E00-000006000000}">
      <text>
        <r>
          <rPr>
            <sz val="9"/>
            <color indexed="81"/>
            <rFont val="Segoe UI"/>
            <family val="2"/>
          </rPr>
          <t xml:space="preserve">max. 43,33 h /Monat
</t>
        </r>
      </text>
    </comment>
    <comment ref="O9" authorId="0" shapeId="0" xr:uid="{00000000-0006-0000-0E00-000007000000}">
      <text>
        <r>
          <rPr>
            <sz val="9"/>
            <color indexed="81"/>
            <rFont val="Segoe UI"/>
            <family val="2"/>
          </rPr>
          <t xml:space="preserve">max. 43,33 h /Monat
</t>
        </r>
      </text>
    </comment>
    <comment ref="Q9" authorId="0" shapeId="0" xr:uid="{00000000-0006-0000-0E00-000008000000}">
      <text>
        <r>
          <rPr>
            <sz val="9"/>
            <color indexed="81"/>
            <rFont val="Segoe UI"/>
            <family val="2"/>
          </rPr>
          <t xml:space="preserve">max. 43,33 h /Monat
</t>
        </r>
      </text>
    </comment>
    <comment ref="S9" authorId="0" shapeId="0" xr:uid="{00000000-0006-0000-0E00-000009000000}">
      <text>
        <r>
          <rPr>
            <sz val="9"/>
            <color indexed="81"/>
            <rFont val="Segoe UI"/>
            <family val="2"/>
          </rPr>
          <t xml:space="preserve">max. 43,33 h /Monat
</t>
        </r>
      </text>
    </comment>
    <comment ref="U9" authorId="0" shapeId="0" xr:uid="{00000000-0006-0000-0E00-00000A000000}">
      <text>
        <r>
          <rPr>
            <sz val="9"/>
            <color indexed="81"/>
            <rFont val="Segoe UI"/>
            <family val="2"/>
          </rPr>
          <t xml:space="preserve">max. 43,33 h /Monat
</t>
        </r>
      </text>
    </comment>
    <comment ref="W9" authorId="0" shapeId="0" xr:uid="{00000000-0006-0000-0E00-00000B000000}">
      <text>
        <r>
          <rPr>
            <sz val="9"/>
            <color indexed="81"/>
            <rFont val="Segoe UI"/>
            <family val="2"/>
          </rPr>
          <t xml:space="preserve">max. 43,33 h /Monat
</t>
        </r>
      </text>
    </comment>
    <comment ref="Y9" authorId="0" shapeId="0" xr:uid="{00000000-0006-0000-0E00-00000C000000}">
      <text>
        <r>
          <rPr>
            <sz val="9"/>
            <color indexed="81"/>
            <rFont val="Segoe UI"/>
            <family val="2"/>
          </rPr>
          <t xml:space="preserve">max. 43,33 h /Monat
</t>
        </r>
      </text>
    </comment>
    <comment ref="AA9" authorId="0" shapeId="0" xr:uid="{00000000-0006-0000-0E00-00000D000000}">
      <text>
        <r>
          <rPr>
            <sz val="9"/>
            <color indexed="81"/>
            <rFont val="Segoe UI"/>
            <family val="2"/>
          </rPr>
          <t xml:space="preserve">max. 43,33 h /Monat
</t>
        </r>
      </text>
    </comment>
    <comment ref="D30" authorId="0" shapeId="0" xr:uid="{00000000-0006-0000-0E00-00000E000000}">
      <text>
        <r>
          <rPr>
            <sz val="9"/>
            <color indexed="81"/>
            <rFont val="Segoe UI"/>
            <family val="2"/>
          </rPr>
          <t xml:space="preserve">siehe auch "Personalkosten"
</t>
        </r>
      </text>
    </comment>
    <comment ref="P30" authorId="0" shapeId="0" xr:uid="{00000000-0006-0000-0E00-00000F000000}">
      <text>
        <r>
          <rPr>
            <sz val="9"/>
            <color indexed="81"/>
            <rFont val="Segoe UI"/>
            <family val="2"/>
          </rPr>
          <t xml:space="preserve">siehe auch "Personalkosten"
</t>
        </r>
      </text>
    </comment>
    <comment ref="E34" authorId="1" shapeId="0" xr:uid="{00000000-0006-0000-0E00-000010000000}">
      <text>
        <r>
          <rPr>
            <sz val="10"/>
            <color indexed="81"/>
            <rFont val="Segoe UI"/>
            <family val="2"/>
          </rPr>
          <t xml:space="preserve">max. 130 h / Quartal
</t>
        </r>
      </text>
    </comment>
    <comment ref="G34" authorId="1" shapeId="0" xr:uid="{00000000-0006-0000-0E00-000011000000}">
      <text>
        <r>
          <rPr>
            <sz val="10"/>
            <color indexed="81"/>
            <rFont val="Segoe UI"/>
            <family val="2"/>
          </rPr>
          <t xml:space="preserve">max. 130 h / Quartal
</t>
        </r>
      </text>
    </comment>
    <comment ref="I34" authorId="1" shapeId="0" xr:uid="{00000000-0006-0000-0E00-000012000000}">
      <text>
        <r>
          <rPr>
            <sz val="10"/>
            <color indexed="81"/>
            <rFont val="Segoe UI"/>
            <family val="2"/>
          </rPr>
          <t xml:space="preserve">max. 130 h / Quartal
</t>
        </r>
      </text>
    </comment>
    <comment ref="K34" authorId="1" shapeId="0" xr:uid="{00000000-0006-0000-0E00-000013000000}">
      <text>
        <r>
          <rPr>
            <sz val="10"/>
            <color indexed="81"/>
            <rFont val="Segoe UI"/>
            <family val="2"/>
          </rPr>
          <t xml:space="preserve">max. 130 h / Quartal
</t>
        </r>
      </text>
    </comment>
    <comment ref="Q34" authorId="1" shapeId="0" xr:uid="{00000000-0006-0000-0E00-000014000000}">
      <text>
        <r>
          <rPr>
            <sz val="10"/>
            <color indexed="81"/>
            <rFont val="Segoe UI"/>
            <family val="2"/>
          </rPr>
          <t xml:space="preserve">max. 130 h / Quartal
</t>
        </r>
      </text>
    </comment>
    <comment ref="S34" authorId="1" shapeId="0" xr:uid="{00000000-0006-0000-0E00-000015000000}">
      <text>
        <r>
          <rPr>
            <sz val="10"/>
            <color indexed="81"/>
            <rFont val="Segoe UI"/>
            <family val="2"/>
          </rPr>
          <t xml:space="preserve">max. 130 h / Quartal
</t>
        </r>
      </text>
    </comment>
    <comment ref="U34" authorId="1" shapeId="0" xr:uid="{00000000-0006-0000-0E00-000016000000}">
      <text>
        <r>
          <rPr>
            <sz val="10"/>
            <color indexed="81"/>
            <rFont val="Segoe UI"/>
            <family val="2"/>
          </rPr>
          <t xml:space="preserve">max. 130 h / Quartal
</t>
        </r>
      </text>
    </comment>
    <comment ref="W34" authorId="1" shapeId="0" xr:uid="{00000000-0006-0000-0E00-000017000000}">
      <text>
        <r>
          <rPr>
            <sz val="10"/>
            <color indexed="81"/>
            <rFont val="Segoe UI"/>
            <family val="2"/>
          </rPr>
          <t xml:space="preserve">max. 130 h / Quartal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ws</author>
  </authors>
  <commentList>
    <comment ref="L6" authorId="0" shapeId="0" xr:uid="{00000000-0006-0000-0F00-000001000000}">
      <text>
        <r>
          <rPr>
            <sz val="10"/>
            <color indexed="81"/>
            <rFont val="Segoe UI"/>
            <family val="2"/>
          </rPr>
          <t xml:space="preserve">gesetzlich erlaubt
max. 3 %
</t>
        </r>
      </text>
    </comment>
    <comment ref="L25" authorId="0" shapeId="0" xr:uid="{00000000-0006-0000-0F00-000002000000}">
      <text>
        <r>
          <rPr>
            <sz val="10"/>
            <color indexed="81"/>
            <rFont val="Segoe UI"/>
            <family val="2"/>
          </rPr>
          <t xml:space="preserve">gesetzlich erlaubt
max. 3 %
</t>
        </r>
      </text>
    </comment>
    <comment ref="L44" authorId="0" shapeId="0" xr:uid="{00000000-0006-0000-0F00-000003000000}">
      <text>
        <r>
          <rPr>
            <sz val="10"/>
            <color indexed="81"/>
            <rFont val="Segoe UI"/>
            <family val="2"/>
          </rPr>
          <t xml:space="preserve">gesetzlich erlaubt
max. 3 %
</t>
        </r>
      </text>
    </comment>
  </commentList>
</comments>
</file>

<file path=xl/sharedStrings.xml><?xml version="1.0" encoding="utf-8"?>
<sst xmlns="http://schemas.openxmlformats.org/spreadsheetml/2006/main" count="1396" uniqueCount="660">
  <si>
    <t>I</t>
  </si>
  <si>
    <t>II</t>
  </si>
  <si>
    <t>III</t>
  </si>
  <si>
    <t>IV</t>
  </si>
  <si>
    <t>Sonstige betriebl. Erträge</t>
  </si>
  <si>
    <t>- Abschreibungen</t>
  </si>
  <si>
    <t>- Zinsaufwand</t>
  </si>
  <si>
    <t xml:space="preserve">Ausgewiesenes Ergebnis </t>
  </si>
  <si>
    <t>Beschäftigte (Durchschnitt)</t>
  </si>
  <si>
    <t>Abschreibung</t>
  </si>
  <si>
    <t>1. Kontokorrentkredit</t>
  </si>
  <si>
    <t xml:space="preserve">   Anfangsbest. Planperiode</t>
  </si>
  <si>
    <t xml:space="preserve">   Erhöhung</t>
  </si>
  <si>
    <t xml:space="preserve">   Endbestand Planperiode</t>
  </si>
  <si>
    <t xml:space="preserve">   Durchschnittl. Valuta</t>
  </si>
  <si>
    <t xml:space="preserve">   Zinssatz</t>
  </si>
  <si>
    <t xml:space="preserve">   Zinsen (pro Periode !)</t>
  </si>
  <si>
    <t>3. Stille Beteiligung</t>
  </si>
  <si>
    <t>Zinsen insgesamt</t>
  </si>
  <si>
    <t>Tilgungen insgesamt</t>
  </si>
  <si>
    <t>Zinsaufwand</t>
  </si>
  <si>
    <t>Investitionen</t>
  </si>
  <si>
    <t xml:space="preserve">Tilgungen </t>
  </si>
  <si>
    <t>Kontokorrentkredit</t>
  </si>
  <si>
    <t>LIQUIDITÄT KUMULATIV</t>
  </si>
  <si>
    <t>%</t>
  </si>
  <si>
    <t>Umsatzerlöse</t>
  </si>
  <si>
    <t>Betriebsertrag</t>
  </si>
  <si>
    <t xml:space="preserve">   - Materialaufwand </t>
  </si>
  <si>
    <t xml:space="preserve">   - Personalaufwand  </t>
  </si>
  <si>
    <t xml:space="preserve">   - Zinsaufwand</t>
  </si>
  <si>
    <t xml:space="preserve">   - Sonst. betriebl.  Aufwand</t>
  </si>
  <si>
    <t>Betriebsaufwand</t>
  </si>
  <si>
    <t>Betriebsergebnis</t>
  </si>
  <si>
    <t>Ausgewiesenes Ergebnis</t>
  </si>
  <si>
    <t>Kennzahlen</t>
  </si>
  <si>
    <t>Umsatzrentabilität  (%)</t>
  </si>
  <si>
    <t xml:space="preserve">2. Gesellschafterdarlehen </t>
  </si>
  <si>
    <t>4. Investitionskredit</t>
  </si>
  <si>
    <t xml:space="preserve"> - Materialaufwand (Σ)</t>
  </si>
  <si>
    <t>- Personalaufwand (Σ)</t>
  </si>
  <si>
    <t>- Sonst.betriebl.Aufwand (Σ)</t>
  </si>
  <si>
    <t>Öffentl. Zuschüsse (Σ)</t>
  </si>
  <si>
    <t>Steuern auf Erträge</t>
  </si>
  <si>
    <t xml:space="preserve">   - Abschreibungen</t>
  </si>
  <si>
    <t>Öffentl. Zuschüsse</t>
  </si>
  <si>
    <t>Mieteinnahmen</t>
  </si>
  <si>
    <t>Lizenzgebühren</t>
  </si>
  <si>
    <t>Zinserträge</t>
  </si>
  <si>
    <t>freiwillige Leistungen</t>
  </si>
  <si>
    <t>Mieten</t>
  </si>
  <si>
    <t xml:space="preserve">Bürobedarf </t>
  </si>
  <si>
    <t>Telefon, Fax, Internet</t>
  </si>
  <si>
    <t>Porto</t>
  </si>
  <si>
    <t>Kraftfahrzeugkosten</t>
  </si>
  <si>
    <t>Werbung, Repräsentation</t>
  </si>
  <si>
    <t>Rechts- und Beratungskosten</t>
  </si>
  <si>
    <t xml:space="preserve">Sonstiges </t>
  </si>
  <si>
    <t>Investitionszulagen</t>
  </si>
  <si>
    <t>Zuschüsse</t>
  </si>
  <si>
    <t>Sonstiges</t>
  </si>
  <si>
    <t>EUR</t>
  </si>
  <si>
    <t xml:space="preserve">Umsatzerlöse / Monat </t>
  </si>
  <si>
    <t xml:space="preserve">Betrieblicher cash-flow </t>
  </si>
  <si>
    <t>Personalaufw. / Beschäftigte</t>
  </si>
  <si>
    <t xml:space="preserve">Ausgewiesener cash-flow </t>
  </si>
  <si>
    <t>im Jahr</t>
  </si>
  <si>
    <t>Miete inkl. Nebenkosten</t>
  </si>
  <si>
    <t>Telefon, Internet und Mobiltelefon</t>
  </si>
  <si>
    <t>Krankenversicherung</t>
  </si>
  <si>
    <t>Rentenversicherung / Vorsorge</t>
  </si>
  <si>
    <t>private Haftpflichtversicherung</t>
  </si>
  <si>
    <t>Ratenverpflichtungen</t>
  </si>
  <si>
    <t>Unterhaltsverpflichtungen</t>
  </si>
  <si>
    <t>Private Steuern</t>
  </si>
  <si>
    <t>Summe Ausgaben</t>
  </si>
  <si>
    <t>Summe Einnahmen</t>
  </si>
  <si>
    <t>Privatbedarf im Jahr - aus dem Unternehmen zu decken</t>
  </si>
  <si>
    <t>Immobilien</t>
  </si>
  <si>
    <t>Fahrzeuge</t>
  </si>
  <si>
    <t>Flyer</t>
  </si>
  <si>
    <t>Visitenkarten</t>
  </si>
  <si>
    <t>Summe</t>
  </si>
  <si>
    <t>Markteinführungskosten</t>
  </si>
  <si>
    <t xml:space="preserve">Patente, Lizenzen, Franchisegebühr </t>
  </si>
  <si>
    <t xml:space="preserve">Gebühren, Handelsregistereintrag, Notar </t>
  </si>
  <si>
    <t>Mietkaution</t>
  </si>
  <si>
    <t xml:space="preserve">Summe </t>
  </si>
  <si>
    <t xml:space="preserve">Eigenmittel </t>
  </si>
  <si>
    <t>Barmittel</t>
  </si>
  <si>
    <t>Sacheinlagen und Eigenleistungen</t>
  </si>
  <si>
    <t>Verwandtendarlehen</t>
  </si>
  <si>
    <t>Beteiligungskapital</t>
  </si>
  <si>
    <t>Investitionszuschüsse</t>
  </si>
  <si>
    <t>Öffentliche Mittel (eigenkapitalähnlich)</t>
  </si>
  <si>
    <t>Summe Eigenmittel</t>
  </si>
  <si>
    <t>Fremdmittel</t>
  </si>
  <si>
    <t>Öffentliche Mittel (Förderdarlehen) 1</t>
  </si>
  <si>
    <t>Öffentliche Mittel (Förderdarlehen) 2</t>
  </si>
  <si>
    <t>Hausbankdarlehen</t>
  </si>
  <si>
    <t>Sonstige Finanzierungsmittel (z. B. Lieferantendarlehen)</t>
  </si>
  <si>
    <t>Summe Fremdmittel</t>
  </si>
  <si>
    <t>Kapitalbedarf</t>
  </si>
  <si>
    <t>Schülermonatskarte</t>
  </si>
  <si>
    <t>Schulbetreuung</t>
  </si>
  <si>
    <t>Spez. Arznei, Privatrezepte</t>
  </si>
  <si>
    <t>Monat 1</t>
  </si>
  <si>
    <t>Monat 2</t>
  </si>
  <si>
    <t>Monat 3</t>
  </si>
  <si>
    <t>Monat 4</t>
  </si>
  <si>
    <t>Monat 5</t>
  </si>
  <si>
    <t>Monat 6</t>
  </si>
  <si>
    <t>Monat 7</t>
  </si>
  <si>
    <t>Monat 8</t>
  </si>
  <si>
    <t>Monat 9</t>
  </si>
  <si>
    <t>Monat 10</t>
  </si>
  <si>
    <t>Monat 11</t>
  </si>
  <si>
    <t>Monat 12</t>
  </si>
  <si>
    <t>Gründungskosten</t>
  </si>
  <si>
    <t>Gebühren / Beiträge</t>
  </si>
  <si>
    <t>Internetdomain und Homepagepflege</t>
  </si>
  <si>
    <t>Betriebsertrag netto o. MwSt</t>
  </si>
  <si>
    <t>Kfz. Versicherung</t>
  </si>
  <si>
    <t xml:space="preserve">Es wird ein Zuschuss / Darlehen benötigt von </t>
  </si>
  <si>
    <t>1. Zusammenfassung</t>
  </si>
  <si>
    <t>Produkt / Dienstleistung</t>
  </si>
  <si>
    <t>Kundennutzen</t>
  </si>
  <si>
    <t>Gründer (-Team)</t>
  </si>
  <si>
    <t>Marktpotenzial und Wettbewerber</t>
  </si>
  <si>
    <t>2. Produkt / Dienstleistung</t>
  </si>
  <si>
    <t>Zielgruppen</t>
  </si>
  <si>
    <t>Entwicklungsstand</t>
  </si>
  <si>
    <t>3. Gründer (-Team)</t>
  </si>
  <si>
    <t>Schlüsselpersonen</t>
  </si>
  <si>
    <t>4. Marktanalyse</t>
  </si>
  <si>
    <t>Beschreibung des Gesamtmarktes</t>
  </si>
  <si>
    <t>Marktpotenzial</t>
  </si>
  <si>
    <t>Wettbewerber</t>
  </si>
  <si>
    <t>5 .Marketing</t>
  </si>
  <si>
    <t>Produktpolitik</t>
  </si>
  <si>
    <t>Preispolitik</t>
  </si>
  <si>
    <t>Werbung und Kommunikation</t>
  </si>
  <si>
    <t>Vertrieb</t>
  </si>
  <si>
    <t>6. Unternehmen u.Organisation</t>
  </si>
  <si>
    <t>Rechtsform</t>
  </si>
  <si>
    <t>Eigentumsverhältnisse</t>
  </si>
  <si>
    <t>Gesellschafter</t>
  </si>
  <si>
    <t>Organisation</t>
  </si>
  <si>
    <t>Personal</t>
  </si>
  <si>
    <t>Standort</t>
  </si>
  <si>
    <t>7. Finanzplanung und Finanzierung</t>
  </si>
  <si>
    <t>Finanzierungskonzept</t>
  </si>
  <si>
    <t>Berliner Beratungsdienst e.V.</t>
  </si>
  <si>
    <t>Der Berliner Beratungsdienst e.V. übernimmt keine Gewähr für die Ergebnisse und schließt jede Haftung aus.</t>
  </si>
  <si>
    <t xml:space="preserve"> </t>
  </si>
  <si>
    <t>Geben Sie hier bitte Ihren Firmennamen ein:</t>
  </si>
  <si>
    <t>Name / Firma:</t>
  </si>
  <si>
    <t>Kfz. Steuern</t>
  </si>
  <si>
    <t xml:space="preserve">Fahrgeld / Monatskarte </t>
  </si>
  <si>
    <t>Lebensunterhalt (Lebensmittel, Putzartikel, Hygiene, Kultur etc.)</t>
  </si>
  <si>
    <t>Haushalt (Einrichtung, Geräte und Zubehör)</t>
  </si>
  <si>
    <t>Lebensversicherung</t>
  </si>
  <si>
    <t>Zinsen, Tilgung für Privatkredit</t>
  </si>
  <si>
    <t>Private Kfz. Kosten incl. Steuer, Versicherung, Reparaturen und Benzin</t>
  </si>
  <si>
    <t>Kindergeld</t>
  </si>
  <si>
    <t xml:space="preserve">Unterhalt </t>
  </si>
  <si>
    <t>Zinsen / Renten etc.</t>
  </si>
  <si>
    <t>Einkommen aus Vermietung und Verpachtung</t>
  </si>
  <si>
    <t>Sonstige Einnahmen</t>
  </si>
  <si>
    <t>Nettogehalt Lebenspartner</t>
  </si>
  <si>
    <t>Beratungen (Gründungs-,Rechts-, Steuer-, Unternehmensberatung)</t>
  </si>
  <si>
    <t>Gewerbeanmeldung</t>
  </si>
  <si>
    <t>Einrichtung (Maschinen, Tische, Stühle und Theke usw.)</t>
  </si>
  <si>
    <t>PC, Laptop und Drucker</t>
  </si>
  <si>
    <t>Kasse, Kopierer</t>
  </si>
  <si>
    <t xml:space="preserve">Software </t>
  </si>
  <si>
    <t>Telefon, Mobiltelefon</t>
  </si>
  <si>
    <t>Bankguthaben</t>
  </si>
  <si>
    <t>Schenkungen</t>
  </si>
  <si>
    <t>Bausparverträge</t>
  </si>
  <si>
    <t>Vorhandene Sicherheiten</t>
  </si>
  <si>
    <t>Haus und Grundbesitz</t>
  </si>
  <si>
    <t>Summe Sicherheiten</t>
  </si>
  <si>
    <t>Eigenkapital / Stammkapital</t>
  </si>
  <si>
    <t>LIQUIDITÄT JE Monat</t>
  </si>
  <si>
    <t>ÜBER / UNTERDECKUNG JE MONAT</t>
  </si>
  <si>
    <t>ÜBER / UNTERDECKUNG KUMULATIV</t>
  </si>
  <si>
    <t>monatlich</t>
  </si>
  <si>
    <t>Bekleidung, Schuhe, Accessoires</t>
  </si>
  <si>
    <t>Weiterbildung</t>
  </si>
  <si>
    <t>Taschengeld</t>
  </si>
  <si>
    <t>Autokosten, nur privater Anteil</t>
  </si>
  <si>
    <t>Hausratversicherung</t>
  </si>
  <si>
    <t xml:space="preserve">sonstige private Ausgaben </t>
  </si>
  <si>
    <t>Strom, Gas</t>
  </si>
  <si>
    <t>Webseite erstellen (gegen Rechnung)</t>
  </si>
  <si>
    <t>1. Warenlager incl. Vorfinanzierung von Aufträgen</t>
  </si>
  <si>
    <t>Betriebsmittel</t>
  </si>
  <si>
    <t>Späterer Finanzbedarf</t>
  </si>
  <si>
    <t>Private Ausgaben / Unternehmerlohn</t>
  </si>
  <si>
    <t>A - Investitionen</t>
  </si>
  <si>
    <t>B - Gründungskosten</t>
  </si>
  <si>
    <t xml:space="preserve">C - Betriebsmittelbedarf </t>
  </si>
  <si>
    <t>Kapitalbedarf (Summen A + B + C)</t>
  </si>
  <si>
    <t>Zins- und Tilgungsplan</t>
  </si>
  <si>
    <t>Alle Beträge ohne MwSt.</t>
  </si>
  <si>
    <t>Alle Beträge  ohne MwSt.</t>
  </si>
  <si>
    <t>Fortbildung / Literatur</t>
  </si>
  <si>
    <t>Versicherungen</t>
  </si>
  <si>
    <t>Strom, Gas, Wasser Heizung</t>
  </si>
  <si>
    <t>Sonstige betriebl. Erträge  (Σ)</t>
  </si>
  <si>
    <t>Personalaufwand  (Σ)</t>
  </si>
  <si>
    <t>Finanzierung  (Σ)</t>
  </si>
  <si>
    <t>Öffentl. Zuschüsse / Zulagen  (Σ)</t>
  </si>
  <si>
    <t>AUSZAHLUNGEN   INSGESAMT</t>
  </si>
  <si>
    <t>EINZAHLUNGEN     INSGESAMT</t>
  </si>
  <si>
    <t>Materialaufwand  (Σ)</t>
  </si>
  <si>
    <t>Gewinn- und Verlustplan (Rentabilitätsvorschau)</t>
  </si>
  <si>
    <t>Unter- / Überdeckung</t>
  </si>
  <si>
    <r>
      <t xml:space="preserve">Abschreibungszeiten  </t>
    </r>
    <r>
      <rPr>
        <sz val="10"/>
        <rFont val="Arial"/>
        <family val="2"/>
      </rPr>
      <t xml:space="preserve"> (Auswahl)</t>
    </r>
  </si>
  <si>
    <t>AfA - Tabelle gem. BMF gültig ab 1.1.2001</t>
  </si>
  <si>
    <t>Anlagegüter</t>
  </si>
  <si>
    <t>Nutzungsdauer</t>
  </si>
  <si>
    <t>(Jahre)</t>
  </si>
  <si>
    <t>(Monate)</t>
  </si>
  <si>
    <t>Aktenvernichter</t>
  </si>
  <si>
    <t>Kälteanlagen</t>
  </si>
  <si>
    <t>Radios</t>
  </si>
  <si>
    <t>Alarmanlagen</t>
  </si>
  <si>
    <t>Kameras</t>
  </si>
  <si>
    <t>Rasenmöher</t>
  </si>
  <si>
    <t>Audiogeräte</t>
  </si>
  <si>
    <t>Kartenleser (EC-, Kredit-)</t>
  </si>
  <si>
    <t>Räumgeräte</t>
  </si>
  <si>
    <t>Auto (Pkw)</t>
  </si>
  <si>
    <t>Kassen (Registrier-)</t>
  </si>
  <si>
    <t>Recorder</t>
  </si>
  <si>
    <t>Beleuchtung (Außen-, Straßen-)</t>
  </si>
  <si>
    <t>Kasettenrekorder</t>
  </si>
  <si>
    <t>Regeleinrichtungen (Allgemein)</t>
  </si>
  <si>
    <t>Bepflanzungen in Gebäuden</t>
  </si>
  <si>
    <t>Kehrmaschinen</t>
  </si>
  <si>
    <t>Registrierkassen</t>
  </si>
  <si>
    <t>Beschallungsanlagen</t>
  </si>
  <si>
    <t>Klimageräte (mobil)</t>
  </si>
  <si>
    <t>Reinigungsanlagen (Wasser-)</t>
  </si>
  <si>
    <t>Bildschirme</t>
  </si>
  <si>
    <t>Kombiwagen</t>
  </si>
  <si>
    <t>Reißwölfe (Aktenvernichter)</t>
  </si>
  <si>
    <t>Bohrmaschinen, mobil</t>
  </si>
  <si>
    <t>Kommunikationsgeräte (Allgemein)</t>
  </si>
  <si>
    <t>Sägen aller Art (mobil)</t>
  </si>
  <si>
    <t>Brennstofftanks</t>
  </si>
  <si>
    <t>Kompressoren</t>
  </si>
  <si>
    <t>Scanner</t>
  </si>
  <si>
    <t>Buden (Verkaufs-)</t>
  </si>
  <si>
    <t>Kopiergeräte</t>
  </si>
  <si>
    <t>Schaufensteranlagen</t>
  </si>
  <si>
    <t>Büromöbel</t>
  </si>
  <si>
    <t>Kraftwagen (Personen-)</t>
  </si>
  <si>
    <t>Schaukästen</t>
  </si>
  <si>
    <t>Casettenrekorder</t>
  </si>
  <si>
    <t>Kühleinrichtungen</t>
  </si>
  <si>
    <t>Scheren (mobil)</t>
  </si>
  <si>
    <t>CD / DVD - Player</t>
  </si>
  <si>
    <t>Kühlschränke</t>
  </si>
  <si>
    <t>Schneidemaschinen (mobil)</t>
  </si>
  <si>
    <t>Computer (Personal-)</t>
  </si>
  <si>
    <t>Kuvertiermaschinen</t>
  </si>
  <si>
    <t>Schränke (Stahl-)</t>
  </si>
  <si>
    <t>Dampfhochdruckreiniger</t>
  </si>
  <si>
    <t>Laboreinrichtungen</t>
  </si>
  <si>
    <t>Schreibmaschinen</t>
  </si>
  <si>
    <t>Desinfektionsgeräte</t>
  </si>
  <si>
    <t>Laborgeräte</t>
  </si>
  <si>
    <t>Schuppen</t>
  </si>
  <si>
    <t>Drahtzaun</t>
  </si>
  <si>
    <t>Lackiermaschinen</t>
  </si>
  <si>
    <t>Schweißgeräte</t>
  </si>
  <si>
    <t>Drehbänke</t>
  </si>
  <si>
    <t>Ladeneinbauten</t>
  </si>
  <si>
    <t>Schweißgeräte (Folien-)</t>
  </si>
  <si>
    <t>Drucker</t>
  </si>
  <si>
    <t>Lagereinrichtungen</t>
  </si>
  <si>
    <t>Shredder</t>
  </si>
  <si>
    <t>Druckluftanlagen</t>
  </si>
  <si>
    <t>Laptop</t>
  </si>
  <si>
    <t>Solaranlagen</t>
  </si>
  <si>
    <t>EC - Kartenleser</t>
  </si>
  <si>
    <t>Lastkraftwagen</t>
  </si>
  <si>
    <t>Sprinkleranlagen</t>
  </si>
  <si>
    <t>Enthärtungsanlagen(Wasser-)</t>
  </si>
  <si>
    <t>Lautsprecher</t>
  </si>
  <si>
    <t>Spülmaschinen (Geschirr-)</t>
  </si>
  <si>
    <t>Entstaubungsvorrichtungen</t>
  </si>
  <si>
    <t>Leinwände</t>
  </si>
  <si>
    <t>Stahlschränke</t>
  </si>
  <si>
    <t>Etikettiermaschinen</t>
  </si>
  <si>
    <t>Lichtreklame</t>
  </si>
  <si>
    <t>Stände (Verkaufs-)</t>
  </si>
  <si>
    <t>Fahrräder</t>
  </si>
  <si>
    <t>Lötgeräte</t>
  </si>
  <si>
    <t>Stapler</t>
  </si>
  <si>
    <t>Falzmaschinen</t>
  </si>
  <si>
    <t>Magnetabscheider</t>
  </si>
  <si>
    <t>Staubsauger (Industrie-)</t>
  </si>
  <si>
    <t>Faxgeräte</t>
  </si>
  <si>
    <t>Materialprüfgeräte</t>
  </si>
  <si>
    <t>Teppiche (ab € 500,-- / m²)</t>
  </si>
  <si>
    <t>Fernseher</t>
  </si>
  <si>
    <t>Messeinrichtungen</t>
  </si>
  <si>
    <t>Teppiche (normal)</t>
  </si>
  <si>
    <t>Fettabscheider</t>
  </si>
  <si>
    <t>Mikroskope</t>
  </si>
  <si>
    <t>Theken (Verkaufs-)</t>
  </si>
  <si>
    <t>Filmgeräte</t>
  </si>
  <si>
    <t>Mikrowellengeräte</t>
  </si>
  <si>
    <t>Tresore</t>
  </si>
  <si>
    <t>Folienschweißgeräte</t>
  </si>
  <si>
    <t>Monitore</t>
  </si>
  <si>
    <t>Trockner (Wäsche-)</t>
  </si>
  <si>
    <t>Förderbänder</t>
  </si>
  <si>
    <t>Motorräder</t>
  </si>
  <si>
    <t>Überwachungsanlagen</t>
  </si>
  <si>
    <t>Fotogeräte</t>
  </si>
  <si>
    <t>Motorroller</t>
  </si>
  <si>
    <t>Unterhaltungsautomaten (Musik)</t>
  </si>
  <si>
    <t>Frankiermaschinen</t>
  </si>
  <si>
    <t>Musikautomaten</t>
  </si>
  <si>
    <t>Ventilatoren</t>
  </si>
  <si>
    <t>Funktelefon</t>
  </si>
  <si>
    <t>Nassabscheider</t>
  </si>
  <si>
    <t>Verkaufsbuden</t>
  </si>
  <si>
    <t>Gaststätteneinbauten</t>
  </si>
  <si>
    <t>Nebenstellenanlagen (Telefon-)</t>
  </si>
  <si>
    <t>Verkaufsstände</t>
  </si>
  <si>
    <t>Gebläse</t>
  </si>
  <si>
    <t>Notebooks</t>
  </si>
  <si>
    <t>Verkaufstheken</t>
  </si>
  <si>
    <t>Geldgeräte (Prüf-, Wechsel-, Zähl-)</t>
  </si>
  <si>
    <t>Notstromaggregate</t>
  </si>
  <si>
    <t>Verpackungsmaschinen</t>
  </si>
  <si>
    <t>Geschirrspülmaschinen</t>
  </si>
  <si>
    <t>Obstwaagen</t>
  </si>
  <si>
    <t>Verstärker</t>
  </si>
  <si>
    <t>Getränkeautomaten</t>
  </si>
  <si>
    <t>Omnibusse</t>
  </si>
  <si>
    <t>Vervielfätigungsgeräte</t>
  </si>
  <si>
    <t>Golfplätze</t>
  </si>
  <si>
    <t>Orientierungssysteme</t>
  </si>
  <si>
    <t>Vitrinen</t>
  </si>
  <si>
    <t>Großrechner</t>
  </si>
  <si>
    <t>Overheadprojektoren</t>
  </si>
  <si>
    <t>Waagen (Obst-, Gemüse-, Fleisch-)</t>
  </si>
  <si>
    <t>Grünanlagen</t>
  </si>
  <si>
    <t>Paginiermaschinen</t>
  </si>
  <si>
    <t>Warenautomaten</t>
  </si>
  <si>
    <t>Hallen (Leichtbauweise)</t>
  </si>
  <si>
    <t>Panzerschränke</t>
  </si>
  <si>
    <t>Wärmetauscher</t>
  </si>
  <si>
    <t>Hallen (Sonstige)</t>
  </si>
  <si>
    <t>Peripheriegeräte (Drucker, Scanner ect.)</t>
  </si>
  <si>
    <t>Wäschetrockner</t>
  </si>
  <si>
    <t>Handy</t>
  </si>
  <si>
    <t>Personalcomputer (PC)</t>
  </si>
  <si>
    <t>Waschmaschinen</t>
  </si>
  <si>
    <t>Heftmaschinen</t>
  </si>
  <si>
    <t>Personenkraftwagen</t>
  </si>
  <si>
    <t>Wasseraufbereitungsanlagen</t>
  </si>
  <si>
    <t>Heißluftgebläse (mobil)</t>
  </si>
  <si>
    <t>Präsentationsgeräte</t>
  </si>
  <si>
    <t>Wasserhochdruckreiniger</t>
  </si>
  <si>
    <t>Hochdruckreiniger</t>
  </si>
  <si>
    <t>Präzisionswaagen</t>
  </si>
  <si>
    <t>Werkstatteinrichtungen</t>
  </si>
  <si>
    <t>Hochregallager</t>
  </si>
  <si>
    <t>Workstations</t>
  </si>
  <si>
    <t>Holzzaun</t>
  </si>
  <si>
    <t>Zeichengeräte (elektronisch)</t>
  </si>
  <si>
    <t>Hubwagen</t>
  </si>
  <si>
    <t>Zeichengeräte ( mechanisch)</t>
  </si>
  <si>
    <t>Industriestaubsauger</t>
  </si>
  <si>
    <t>Zeiterfassungsgeräte</t>
  </si>
  <si>
    <t>Zelte (Arbeits-)</t>
  </si>
  <si>
    <t>Zelte (Bier-)</t>
  </si>
  <si>
    <t>Unternehmerlohn</t>
  </si>
  <si>
    <t>Einnahmen  netto  (Σ)</t>
  </si>
  <si>
    <t xml:space="preserve">Liquiditätsplan                   </t>
  </si>
  <si>
    <t xml:space="preserve">Alle Beträge ohne MwSt. </t>
  </si>
  <si>
    <t>Umsatzsteuerzahllast</t>
  </si>
  <si>
    <t>Hilfsrechnung</t>
  </si>
  <si>
    <t>Summe Umsatzsteuer Einzahlungen</t>
  </si>
  <si>
    <t>Summe Umsatzsteuer Auszahlungen</t>
  </si>
  <si>
    <t xml:space="preserve">Zuschüsse </t>
  </si>
  <si>
    <t>Kontokorrent</t>
  </si>
  <si>
    <t>Mehrwert- / Umsatz-Steuerpflichtig</t>
  </si>
  <si>
    <r>
      <rPr>
        <b/>
        <sz val="10"/>
        <rFont val="Arial"/>
        <family val="2"/>
      </rPr>
      <t>ACHTUNG:</t>
    </r>
    <r>
      <rPr>
        <sz val="10"/>
        <rFont val="Arial"/>
        <family val="2"/>
      </rPr>
      <t xml:space="preserve">  Die Anwendung der Datei setzt Grundkenntnisse in EXCEL voraus.</t>
    </r>
  </si>
  <si>
    <t>Gewerbesteuerpflichtig</t>
  </si>
  <si>
    <t>Wirtschaftssenioren für Berlin - Brandenburg</t>
  </si>
  <si>
    <t>Gewerbesteuer</t>
  </si>
  <si>
    <t>Körperschaftssteuer</t>
  </si>
  <si>
    <r>
      <t xml:space="preserve">Kapitalgesellschaft </t>
    </r>
    <r>
      <rPr>
        <sz val="10"/>
        <rFont val="Arial"/>
        <family val="2"/>
      </rPr>
      <t>(z.B. GmbH oder UG)</t>
    </r>
  </si>
  <si>
    <t>Steuern</t>
  </si>
  <si>
    <t>Mehrwertsteuersätze (Einzahlung)</t>
  </si>
  <si>
    <t>Mehrwertsteuersätze (Auszahlung)</t>
  </si>
  <si>
    <t>x</t>
  </si>
  <si>
    <t>Messbetrag</t>
  </si>
  <si>
    <t>Steuer</t>
  </si>
  <si>
    <t>Steuer- eff.</t>
  </si>
  <si>
    <t>Gewerbesteuer (Einzelunternehmen)</t>
  </si>
  <si>
    <t>Gewerbesteuer (Kapitalges.)</t>
  </si>
  <si>
    <t xml:space="preserve">Soziale Abgaben - Aufschlag </t>
  </si>
  <si>
    <t>Normal Beschäftigte (Pauschale)</t>
  </si>
  <si>
    <t>Alle Beträge ohne MwSt eingeben</t>
  </si>
  <si>
    <t>Stundenlohn</t>
  </si>
  <si>
    <t>pro Jahr</t>
  </si>
  <si>
    <t>geplante Arbeitsstunden</t>
  </si>
  <si>
    <t>wöchentlich</t>
  </si>
  <si>
    <t>geplanter Stundenlohn</t>
  </si>
  <si>
    <t>Stunde</t>
  </si>
  <si>
    <t>Material</t>
  </si>
  <si>
    <t>Material - 1</t>
  </si>
  <si>
    <t>Einkaufspreis</t>
  </si>
  <si>
    <t>Stück</t>
  </si>
  <si>
    <t>gesamt</t>
  </si>
  <si>
    <t>Verpackung + Versand</t>
  </si>
  <si>
    <t>Material - 2</t>
  </si>
  <si>
    <t>Unternehmer</t>
  </si>
  <si>
    <t>Dienstleistung</t>
  </si>
  <si>
    <t>Sicherheitszuschlag</t>
  </si>
  <si>
    <t>(geschätzt)</t>
  </si>
  <si>
    <t>Handel</t>
  </si>
  <si>
    <t>Übertrag von Material - 1</t>
  </si>
  <si>
    <t>h</t>
  </si>
  <si>
    <t>Produktion</t>
  </si>
  <si>
    <t>Verschnitt - Verlust</t>
  </si>
  <si>
    <t>Lagerkosten</t>
  </si>
  <si>
    <t xml:space="preserve">       (Hinweis: bei Kapitalges. entfällt Minderung von 24.500)</t>
  </si>
  <si>
    <r>
      <t xml:space="preserve">Körperschaftssteuer </t>
    </r>
    <r>
      <rPr>
        <b/>
        <sz val="6"/>
        <color theme="1"/>
        <rFont val="Arial"/>
        <family val="2"/>
      </rPr>
      <t xml:space="preserve"> (15 % + 5,5 %)</t>
    </r>
  </si>
  <si>
    <t>Finanzierung</t>
  </si>
  <si>
    <t>Auszahlungen für MwSt 19%</t>
  </si>
  <si>
    <t>Zeitaufwand - Unternehmer</t>
  </si>
  <si>
    <t>Gebühren (z.B.Zoll)</t>
  </si>
  <si>
    <t xml:space="preserve">1. Jahr  </t>
  </si>
  <si>
    <t xml:space="preserve">1. Jahr </t>
  </si>
  <si>
    <t xml:space="preserve">2. Jahr  </t>
  </si>
  <si>
    <t xml:space="preserve">3. Jahr  </t>
  </si>
  <si>
    <t xml:space="preserve">   </t>
  </si>
  <si>
    <t>Zutreffendes ankreuzen (ja = 1; nein = 2)</t>
  </si>
  <si>
    <t>http://www.bundesfinanzministerium.de/Web/DE/Themen/Steuern/Steuerverwaltungu-Steuerrecht/Betriebspruefung/AfA_Tabellen/afa_tabellen.html</t>
  </si>
  <si>
    <t>Umbau incl. Architektenleistung</t>
  </si>
  <si>
    <t xml:space="preserve">Summe  Investitionen </t>
  </si>
  <si>
    <t>Summe  Abschreibungen</t>
  </si>
  <si>
    <t>N.N.</t>
  </si>
  <si>
    <t xml:space="preserve">     Businessplan</t>
  </si>
  <si>
    <t xml:space="preserve">               GuV - Übersicht</t>
  </si>
  <si>
    <t>Reparatur u. Instandhaltung</t>
  </si>
  <si>
    <t>(19 %)  Umsatzsteuer - Einzahlungen</t>
  </si>
  <si>
    <t>(  7 %)  Umsatzsteuer - Einzahlungen</t>
  </si>
  <si>
    <t>(19 %)  Umsatzsteuer - Auszahlungen</t>
  </si>
  <si>
    <t>(  7 %)  Umsatzsteuer - Auszahlungen</t>
  </si>
  <si>
    <t xml:space="preserve">(19 %)  Umsatz netto                                       </t>
  </si>
  <si>
    <t xml:space="preserve">(  7 %)  Umsatz Außer Haus netto                   </t>
  </si>
  <si>
    <t xml:space="preserve">(19 %)  NN                                                     </t>
  </si>
  <si>
    <t xml:space="preserve">(19 %)  Materialkosten  --- netto                       </t>
  </si>
  <si>
    <t xml:space="preserve">(  7 %)  Materialkosten  --- netto                      </t>
  </si>
  <si>
    <t xml:space="preserve">(19 %)  Fremdleistung --- netto                       </t>
  </si>
  <si>
    <t>Bürgschaftsbanken / Bürgschaften Dritter</t>
  </si>
  <si>
    <t>Umsatzerlöse / Einzahlungen  (Σ)</t>
  </si>
  <si>
    <t>Kapitalbedarf und Rentabilitätsvorschau</t>
  </si>
  <si>
    <t>Dienstleistungs- / Produktbeschreibung</t>
  </si>
  <si>
    <t>Abschreibung sofort</t>
  </si>
  <si>
    <t>Abschreibungsdauer  (Monate)</t>
  </si>
  <si>
    <t xml:space="preserve">  </t>
  </si>
  <si>
    <t>Gesellschafterdarlehen</t>
  </si>
  <si>
    <t>Rentabilität / Liquidität</t>
  </si>
  <si>
    <t>Finanzierungsmittel - gesamt</t>
  </si>
  <si>
    <t>Lebensversicherungen / Kapitalanlagen</t>
  </si>
  <si>
    <t xml:space="preserve">  Tilgung</t>
  </si>
  <si>
    <t>Private Einnahmen</t>
  </si>
  <si>
    <t>Kompetenz des Gründers / der Gründer</t>
  </si>
  <si>
    <t>GWG´s            bis € 800</t>
  </si>
  <si>
    <t>Investitionen    über € 800</t>
  </si>
  <si>
    <t>GWG´s (max. € 800 pro Einzelinvestition)</t>
  </si>
  <si>
    <t>Übertrag aus "Kapitalbedarf"</t>
  </si>
  <si>
    <t xml:space="preserve">             Investitions- und Abschreibungsplan (AfA)</t>
  </si>
  <si>
    <r>
      <rPr>
        <b/>
        <sz val="10"/>
        <color rgb="FFFF0000"/>
        <rFont val="Arial"/>
        <family val="2"/>
      </rPr>
      <t>Hinweis:</t>
    </r>
    <r>
      <rPr>
        <sz val="10"/>
        <color rgb="FFFF0000"/>
        <rFont val="Arial"/>
        <family val="2"/>
      </rPr>
      <t xml:space="preserve">  Die berechneten Angaben für Gewerbe- und Körperschaftssteuer sind Näherungswerte.</t>
    </r>
  </si>
  <si>
    <r>
      <t>Bei Rückfragen erreichen Sie uns über unsere Webseite</t>
    </r>
    <r>
      <rPr>
        <b/>
        <u/>
        <sz val="10"/>
        <rFont val="Arial"/>
        <family val="2"/>
      </rPr>
      <t xml:space="preserve"> www.bbdev.de</t>
    </r>
    <r>
      <rPr>
        <b/>
        <sz val="10"/>
        <rFont val="Arial"/>
        <family val="2"/>
      </rPr>
      <t xml:space="preserve">  und 
unter  </t>
    </r>
    <r>
      <rPr>
        <b/>
        <u/>
        <sz val="10"/>
        <rFont val="Arial"/>
        <family val="2"/>
      </rPr>
      <t>info@bbdev.de</t>
    </r>
    <r>
      <rPr>
        <b/>
        <sz val="10"/>
        <rFont val="Arial"/>
        <family val="2"/>
      </rPr>
      <t xml:space="preserve">  oder  </t>
    </r>
    <r>
      <rPr>
        <b/>
        <u/>
        <sz val="10"/>
        <rFont val="Arial"/>
        <family val="2"/>
      </rPr>
      <t>+49 (30) 425 20 30</t>
    </r>
  </si>
  <si>
    <r>
      <rPr>
        <b/>
        <sz val="10"/>
        <rFont val="Arial"/>
        <family val="2"/>
      </rPr>
      <t>Für Fehler bei Veränderungen oder Ergänzungen ist der Anwender selbst verantwortlich.</t>
    </r>
    <r>
      <rPr>
        <sz val="9"/>
        <rFont val="Arial"/>
        <family val="2"/>
      </rPr>
      <t xml:space="preserve">
</t>
    </r>
  </si>
  <si>
    <r>
      <t>Die hellgrau unterlegten Felder</t>
    </r>
    <r>
      <rPr>
        <b/>
        <sz val="10"/>
        <color rgb="FFFF0000"/>
        <rFont val="Arial"/>
        <family val="2"/>
      </rPr>
      <t xml:space="preserve"> in allen Tabellen</t>
    </r>
    <r>
      <rPr>
        <b/>
        <sz val="10"/>
        <rFont val="Arial"/>
        <family val="2"/>
      </rPr>
      <t xml:space="preserve"> sind Eingabefelder. 
In den weißen Feldern sind z.T. Formeln hinterlegt.</t>
    </r>
  </si>
  <si>
    <r>
      <t xml:space="preserve">Hinweis: </t>
    </r>
    <r>
      <rPr>
        <sz val="12"/>
        <color rgb="FFFF0000"/>
        <rFont val="Arial"/>
        <family val="2"/>
      </rPr>
      <t>bitte die "0" in den Zeilen  "Abschreibungsdauer (Monate)"  nicht löschen - nur (bei Bedarf) überschreiben !</t>
    </r>
  </si>
  <si>
    <t>Kapitalgesellschaft</t>
  </si>
  <si>
    <t>Personalkosten</t>
  </si>
  <si>
    <t>25%</t>
  </si>
  <si>
    <t xml:space="preserve"> Unternehmerlohn (Geschäftsführergehalt)</t>
  </si>
  <si>
    <t>Lager     kosten</t>
  </si>
  <si>
    <t>Wert</t>
  </si>
  <si>
    <t>Soziale Abgaben  (Arbeitgeberanteil)</t>
  </si>
  <si>
    <t>1. Quartal</t>
  </si>
  <si>
    <t>2. Quartal</t>
  </si>
  <si>
    <t>3. Quartal</t>
  </si>
  <si>
    <t>4. Quartal</t>
  </si>
  <si>
    <t>3. Jahr</t>
  </si>
  <si>
    <t>Gesamt</t>
  </si>
  <si>
    <t>1. Monat</t>
  </si>
  <si>
    <t>2. Monat</t>
  </si>
  <si>
    <t>3. Monat</t>
  </si>
  <si>
    <t>4. Monat</t>
  </si>
  <si>
    <t>5. Monat</t>
  </si>
  <si>
    <t>6. Monat</t>
  </si>
  <si>
    <t>7. Monat</t>
  </si>
  <si>
    <t>8. Monat</t>
  </si>
  <si>
    <t>9. Monat</t>
  </si>
  <si>
    <t>10. Monat</t>
  </si>
  <si>
    <t>11. Monat</t>
  </si>
  <si>
    <t>12. Monat</t>
  </si>
  <si>
    <t>Software</t>
  </si>
  <si>
    <t>Max Mustermann</t>
  </si>
  <si>
    <t>Gewinn / Verlust</t>
  </si>
  <si>
    <t>Unternehmerlohn (nur zur Info !)</t>
  </si>
  <si>
    <t>Bei Kapitalgesellschaften ist der Unternehmerlohn als Bruttogehalt im Personalaufwand enthalten.</t>
  </si>
  <si>
    <t>Deshalb entfallen die Angaben in den Zeilen "Unternehmerlohn" und "Gewinn / Verlust"</t>
  </si>
  <si>
    <t xml:space="preserve">                             Tabelle nur zur Information !</t>
  </si>
  <si>
    <r>
      <rPr>
        <b/>
        <sz val="16"/>
        <rFont val="Arial"/>
        <family val="2"/>
      </rPr>
      <t>Businessplan</t>
    </r>
    <r>
      <rPr>
        <sz val="16"/>
        <rFont val="Arial"/>
        <family val="2"/>
      </rPr>
      <t xml:space="preserve">  </t>
    </r>
    <r>
      <rPr>
        <sz val="10"/>
        <rFont val="Arial"/>
        <family val="2"/>
      </rPr>
      <t xml:space="preserve">                                                                                                                          </t>
    </r>
    <r>
      <rPr>
        <b/>
        <sz val="11"/>
        <color rgb="FFFF0000"/>
        <rFont val="Arial"/>
        <family val="2"/>
      </rPr>
      <t xml:space="preserve"> (Beschreibung des Gründungsvorhabens wird in einer separaten WORD - Datei erstellt)</t>
    </r>
  </si>
  <si>
    <t>Wenn im  "GuV-Detailplan" der Unternehmerlohn in den übrigen Personalkosten</t>
  </si>
  <si>
    <t>bereits enthalten ist, dann Zutreffendes eintragen:              ja = x          nein = y</t>
  </si>
  <si>
    <t>y</t>
  </si>
  <si>
    <t>Gültig nur für Kapitalgesellschaften wenn der Unternehmerlohn in den Personalkosten bereits enthalten ist !</t>
  </si>
  <si>
    <t>Deshalb "x" oben in der Zeile "Unternehmerlohn (Geschäftsführergehalt)</t>
  </si>
  <si>
    <t>Rundfunk ARD, ZDF, DRadio         (4 x 52,50 Jährlich = 18,36 / Monat)</t>
  </si>
  <si>
    <t>Rundfunk ARD, ZDF, DRadio         (4 x 55,08)</t>
  </si>
  <si>
    <t>Gesamtpreis</t>
  </si>
  <si>
    <t>Korrektur</t>
  </si>
  <si>
    <t>geschätzt</t>
  </si>
  <si>
    <t>Risiko</t>
  </si>
  <si>
    <t xml:space="preserve">Stundenlohn </t>
  </si>
  <si>
    <t>min. (geschätzt)</t>
  </si>
  <si>
    <t>Lohnaufwand (Handling)</t>
  </si>
  <si>
    <t>ohne MWSt</t>
  </si>
  <si>
    <t>W.Schroth 11.2022</t>
  </si>
  <si>
    <t>lt. Finanzamt werden 230 Arbeitstage pro Jahr ohne Nachweis anerkannt (5-Tagewoche - 19,17 Tage/Monat)  -  oder 280 Arbeitstage pro 6-Tage-Woche - 23,33 Tage / Monat</t>
  </si>
  <si>
    <t>lt. Internet wird gerechnet mit 21,5 Tage / Monat * 12 = 258 Arbeitstage / Jahr</t>
  </si>
  <si>
    <t>Durchschnitt 21,5 Tage / Monat (übliche Berechnung)</t>
  </si>
  <si>
    <t>Einkommensteuer</t>
  </si>
  <si>
    <t xml:space="preserve">  darunter sollte der Stundenlohn nicht liegen </t>
  </si>
  <si>
    <t>Nr.1</t>
  </si>
  <si>
    <t>520 € - Kraft</t>
  </si>
  <si>
    <t xml:space="preserve">  Basis 10 Wochenstunden bei Mindestlohn € 12,00 (gesetzliche Vorgabe) =</t>
  </si>
  <si>
    <t>h / Monat</t>
  </si>
  <si>
    <t>pauschal</t>
  </si>
  <si>
    <t>Lohnbuchhaltung</t>
  </si>
  <si>
    <t>Monatslohn</t>
  </si>
  <si>
    <t xml:space="preserve">Korrektur </t>
  </si>
  <si>
    <t>Nr.2</t>
  </si>
  <si>
    <t>Wochenstunden</t>
  </si>
  <si>
    <t>Arbeitsstunden je Tag</t>
  </si>
  <si>
    <t xml:space="preserve">   5 Tage / Woche   =</t>
  </si>
  <si>
    <t>abzgl.</t>
  </si>
  <si>
    <t xml:space="preserve">Tage Urlaub </t>
  </si>
  <si>
    <t>h / Monat =</t>
  </si>
  <si>
    <t>h / Monat effektiv</t>
  </si>
  <si>
    <t>Jahresleistungen</t>
  </si>
  <si>
    <t>Tage Krankheit</t>
  </si>
  <si>
    <t>Durchschnitt aller Abgaben ( Krankenkasse + Pflegeversicherung + Rentenversicherung)</t>
  </si>
  <si>
    <t>monatliche Kosten</t>
  </si>
  <si>
    <t>a l t e r n a t i v</t>
  </si>
  <si>
    <t>Monatslohn / - Gehalt</t>
  </si>
  <si>
    <r>
      <t xml:space="preserve">Korrektur </t>
    </r>
    <r>
      <rPr>
        <sz val="8"/>
        <rFont val="Arial"/>
        <family val="2"/>
      </rPr>
      <t>(aufgerundet)</t>
    </r>
  </si>
  <si>
    <t>Werte je Stück</t>
  </si>
  <si>
    <t>Umsatz  1. Jahr</t>
  </si>
  <si>
    <t xml:space="preserve">Produkt </t>
  </si>
  <si>
    <r>
      <t xml:space="preserve">Einkaufs       preis </t>
    </r>
    <r>
      <rPr>
        <b/>
        <sz val="8"/>
        <color theme="1"/>
        <rFont val="Arial"/>
        <family val="2"/>
      </rPr>
      <t xml:space="preserve"> </t>
    </r>
    <r>
      <rPr>
        <sz val="8"/>
        <color rgb="FFFF0000"/>
        <rFont val="Arial"/>
        <family val="2"/>
      </rPr>
      <t xml:space="preserve"> (ohne MWSt)</t>
    </r>
  </si>
  <si>
    <t>Gebühren  (z.B.Zoll)</t>
  </si>
  <si>
    <t>Summe  1</t>
  </si>
  <si>
    <r>
      <t xml:space="preserve">Risiko  (Verlust / Diebstahl / Reklamationen) </t>
    </r>
    <r>
      <rPr>
        <sz val="8"/>
        <rFont val="Arial"/>
        <family val="2"/>
      </rPr>
      <t>(%)</t>
    </r>
  </si>
  <si>
    <t>Summe   2</t>
  </si>
  <si>
    <r>
      <t xml:space="preserve">Gewinn            </t>
    </r>
    <r>
      <rPr>
        <sz val="10"/>
        <rFont val="Arial"/>
        <family val="2"/>
      </rPr>
      <t xml:space="preserve"> (%)</t>
    </r>
  </si>
  <si>
    <t>Summe   3</t>
  </si>
  <si>
    <r>
      <t>Skonto</t>
    </r>
    <r>
      <rPr>
        <sz val="10"/>
        <rFont val="Arial"/>
        <family val="2"/>
      </rPr>
      <t xml:space="preserve">  (%)</t>
    </r>
  </si>
  <si>
    <t>Gesamt summe</t>
  </si>
  <si>
    <t>Umsatz</t>
  </si>
  <si>
    <t>2. Jahr</t>
  </si>
  <si>
    <t>Umsatz 2. Jahr</t>
  </si>
  <si>
    <t>1.Quartal</t>
  </si>
  <si>
    <t>2.Quartal</t>
  </si>
  <si>
    <t>3.Quartal</t>
  </si>
  <si>
    <t>4.Quartal</t>
  </si>
  <si>
    <t>Umsatz 3. Jahr</t>
  </si>
  <si>
    <t>Umsatzplanung siehe rechts</t>
  </si>
  <si>
    <t>Umsatz 1.Jahr</t>
  </si>
  <si>
    <t>Teil 1</t>
  </si>
  <si>
    <t>Teil 2</t>
  </si>
  <si>
    <t>Teil 3</t>
  </si>
  <si>
    <t>Teil 4</t>
  </si>
  <si>
    <t>Kosten / Stück</t>
  </si>
  <si>
    <r>
      <t xml:space="preserve">Skonto  </t>
    </r>
    <r>
      <rPr>
        <sz val="8"/>
        <color theme="1"/>
        <rFont val="Arial"/>
        <family val="2"/>
      </rPr>
      <t>(%)</t>
    </r>
  </si>
  <si>
    <t>Stück    Gesamt</t>
  </si>
  <si>
    <t>Teile 1 + 2 + 3</t>
  </si>
  <si>
    <t>€</t>
  </si>
  <si>
    <t>Zeitaufwand - Personal</t>
  </si>
  <si>
    <t>Teil 1   (ohne Verp.+Vers.)</t>
  </si>
  <si>
    <t>Teil  1</t>
  </si>
  <si>
    <t>Zuschlag Nebenzeiten</t>
  </si>
  <si>
    <t>Lohnkosten - gesamt</t>
  </si>
  <si>
    <t>Teil 2   (ohne Verp.+Vers.)</t>
  </si>
  <si>
    <t>Teil  2</t>
  </si>
  <si>
    <t>Übertrag von Material - 2</t>
  </si>
  <si>
    <t>Übertrag von Material - 3</t>
  </si>
  <si>
    <t>Teil 3   (ohne Verp.+Vers.)</t>
  </si>
  <si>
    <t>Teil  3</t>
  </si>
  <si>
    <t>Teil  4</t>
  </si>
  <si>
    <t>Montage Teil 1 + Teil 2 + Teil 3</t>
  </si>
  <si>
    <t>Material - gesamt</t>
  </si>
  <si>
    <t>Anteil   Maschinen / Werkzeuge</t>
  </si>
  <si>
    <t>Anteil   Hilfsmittel</t>
  </si>
  <si>
    <t>Umsatz  2. Jahr</t>
  </si>
  <si>
    <t>Müll / Entsorgung</t>
  </si>
  <si>
    <t>Summe 1</t>
  </si>
  <si>
    <r>
      <t xml:space="preserve">T Z </t>
    </r>
    <r>
      <rPr>
        <sz val="8"/>
        <color theme="1"/>
        <rFont val="Arial"/>
        <family val="2"/>
      </rPr>
      <t xml:space="preserve"> (%)</t>
    </r>
  </si>
  <si>
    <t>Summe                2</t>
  </si>
  <si>
    <t>Stück  Gesamt</t>
  </si>
  <si>
    <t>Gesamt - Preis (netto)</t>
  </si>
  <si>
    <t>Hilfsmaterial</t>
  </si>
  <si>
    <t>Umsatz  3. Jahr</t>
  </si>
  <si>
    <t>Material - 3</t>
  </si>
  <si>
    <t>1. Jahr</t>
  </si>
  <si>
    <t>Kosten / h</t>
  </si>
  <si>
    <t>Zeitaufwand</t>
  </si>
  <si>
    <t xml:space="preserve"> Unternehmer  </t>
  </si>
  <si>
    <t xml:space="preserve"> Personal 1  (€ 520 - Kraft)</t>
  </si>
  <si>
    <t>Personal 2</t>
  </si>
  <si>
    <t>Buchhaltung / Steuerberater</t>
  </si>
  <si>
    <t>Werbung</t>
  </si>
  <si>
    <t>Angebote ohne Auftrag</t>
  </si>
  <si>
    <t>Allgemeine Büroarbeiten</t>
  </si>
  <si>
    <t>Geräte - Leasing</t>
  </si>
  <si>
    <t>HINWEIS:</t>
  </si>
  <si>
    <t>Die Werte werden auch automatisch in die Tabelle "Liquiditätsplan" kopiert.</t>
  </si>
  <si>
    <t>Änderungen (auch nachträglich) werden ebenso automatisch weitergegeben.</t>
  </si>
  <si>
    <t>A</t>
  </si>
  <si>
    <t xml:space="preserve">      die Tabelle führt zur Ermittlung von Stundenlöhnen</t>
  </si>
  <si>
    <t xml:space="preserve">               1. Unternehmer</t>
  </si>
  <si>
    <t xml:space="preserve">               2. € 520 - Kraft</t>
  </si>
  <si>
    <t xml:space="preserve">               3. Personal</t>
  </si>
  <si>
    <t>B</t>
  </si>
  <si>
    <t>Beschaffung / Einkauf</t>
  </si>
  <si>
    <t>C</t>
  </si>
  <si>
    <t>D</t>
  </si>
  <si>
    <t>E</t>
  </si>
  <si>
    <t>Umsatz - Kalkulation</t>
  </si>
  <si>
    <t>Die errechneten Umsatzwerte der Tabellen</t>
  </si>
  <si>
    <t xml:space="preserve">      Dienstleistung</t>
  </si>
  <si>
    <t xml:space="preserve">      Produktion</t>
  </si>
  <si>
    <t xml:space="preserve">      Handel</t>
  </si>
  <si>
    <t>(19%)   Umsatz Dienstleistung netto</t>
  </si>
  <si>
    <t>(19%)   Umsatz Handel netto</t>
  </si>
  <si>
    <t>(19%)   Umsatz Produktion netto</t>
  </si>
  <si>
    <t>Reisekosten / Öffentliche Verkehrsmittel</t>
  </si>
  <si>
    <t>sind mit der Tabelle "GuV-Übersicht" verknüpft.</t>
  </si>
  <si>
    <t>Ausgabe 07 /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</si>
</sst>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_-* #,##0\ _€_-;\-* #,##0\ _€_-;_-* &quot;-&quot;\ _€_-;_-@_-"/>
    <numFmt numFmtId="165" formatCode="_-* #,##0.00\ _€_-;\-* #,##0.00\ _€_-;_-* &quot;-&quot;??\ _€_-;_-@_-"/>
    <numFmt numFmtId="166" formatCode="#,##0.00\ &quot;DM&quot;;[Red]\-#,##0.00\ &quot;DM&quot;"/>
    <numFmt numFmtId="167" formatCode="_-* #,##0.0\ _€_-;\-* #,##0.0\ _€_-;_-* &quot;-&quot;?\ _€_-;_-@_-"/>
    <numFmt numFmtId="168" formatCode="_-* #,##0\ &quot;€&quot;_-;\-* #,##0\ &quot;€&quot;_-;_-* &quot;-&quot;??\ &quot;€&quot;_-;_-@_-"/>
    <numFmt numFmtId="169" formatCode="0.0%"/>
    <numFmt numFmtId="170" formatCode="_-* #,##0\ _€_-;\-* #,##0\ _€_-;_-* &quot;-&quot;?\ _€_-;_-@_-"/>
    <numFmt numFmtId="171" formatCode="#,##0_ ;\-#,##0\ "/>
    <numFmt numFmtId="172" formatCode="_-* #,##0.0\ _€_-;\-* #,##0.0\ _€_-;_-* &quot;-&quot;\ _€_-;_-@_-"/>
    <numFmt numFmtId="173" formatCode="#,##0_ ;[Red]\-#,##0\ "/>
    <numFmt numFmtId="174" formatCode="0_ ;[Red]\-0\ "/>
    <numFmt numFmtId="175" formatCode="#,##0.0_ ;[Red]\-#,##0.0\ "/>
    <numFmt numFmtId="176" formatCode="0.00_ ;[Red]\-0.00\ "/>
  </numFmts>
  <fonts count="69" x14ac:knownFonts="1">
    <font>
      <sz val="10"/>
      <name val="MS Sans Serif"/>
    </font>
    <font>
      <sz val="8"/>
      <color theme="1"/>
      <name val="Arial"/>
      <family val="2"/>
    </font>
    <font>
      <sz val="10"/>
      <color theme="1"/>
      <name val="Arial"/>
      <family val="2"/>
    </font>
    <font>
      <b/>
      <sz val="10"/>
      <name val="MS Sans Serif"/>
      <family val="2"/>
    </font>
    <font>
      <sz val="10"/>
      <name val="MS Sans Serif"/>
      <family val="2"/>
    </font>
    <font>
      <b/>
      <u/>
      <sz val="8"/>
      <name val="Arial"/>
      <family val="2"/>
    </font>
    <font>
      <sz val="8"/>
      <name val="Arial"/>
      <family val="2"/>
    </font>
    <font>
      <b/>
      <sz val="8"/>
      <name val="Arial"/>
      <family val="2"/>
    </font>
    <font>
      <b/>
      <i/>
      <sz val="8"/>
      <name val="Arial"/>
      <family val="2"/>
    </font>
    <font>
      <sz val="8"/>
      <name val="Arial"/>
      <family val="2"/>
    </font>
    <font>
      <b/>
      <sz val="10"/>
      <name val="Arial"/>
      <family val="2"/>
    </font>
    <font>
      <sz val="10"/>
      <name val="MS Sans Serif"/>
      <family val="2"/>
    </font>
    <font>
      <b/>
      <sz val="8"/>
      <name val="Arial"/>
      <family val="2"/>
    </font>
    <font>
      <sz val="10"/>
      <name val="Arial"/>
      <family val="2"/>
    </font>
    <font>
      <i/>
      <sz val="10"/>
      <name val="Arial"/>
      <family val="2"/>
    </font>
    <font>
      <sz val="10"/>
      <name val="MS Sans Serif"/>
      <family val="2"/>
    </font>
    <font>
      <sz val="8"/>
      <name val="MS Sans Serif"/>
      <family val="2"/>
    </font>
    <font>
      <sz val="8"/>
      <color indexed="81"/>
      <name val="Tahoma"/>
      <family val="2"/>
    </font>
    <font>
      <b/>
      <sz val="8"/>
      <color indexed="81"/>
      <name val="Tahoma"/>
      <family val="2"/>
    </font>
    <font>
      <u/>
      <sz val="10"/>
      <color indexed="12"/>
      <name val="MS Sans Serif"/>
      <family val="2"/>
    </font>
    <font>
      <b/>
      <sz val="12"/>
      <name val="Arial"/>
      <family val="2"/>
    </font>
    <font>
      <b/>
      <sz val="11"/>
      <name val="Arial"/>
      <family val="2"/>
    </font>
    <font>
      <sz val="12"/>
      <name val="Arial"/>
      <family val="2"/>
    </font>
    <font>
      <sz val="9"/>
      <name val="Arial"/>
      <family val="2"/>
    </font>
    <font>
      <sz val="18"/>
      <name val="Arial"/>
      <family val="2"/>
    </font>
    <font>
      <sz val="11"/>
      <name val="Arial"/>
      <family val="2"/>
    </font>
    <font>
      <b/>
      <sz val="10"/>
      <color indexed="10"/>
      <name val="Arial"/>
      <family val="2"/>
    </font>
    <font>
      <sz val="11"/>
      <name val="Calibri"/>
      <family val="2"/>
    </font>
    <font>
      <sz val="6"/>
      <name val="Arial"/>
      <family val="2"/>
    </font>
    <font>
      <sz val="9"/>
      <color indexed="81"/>
      <name val="Tahoma"/>
      <family val="2"/>
    </font>
    <font>
      <b/>
      <sz val="9"/>
      <color indexed="81"/>
      <name val="Tahoma"/>
      <family val="2"/>
    </font>
    <font>
      <b/>
      <sz val="8"/>
      <color rgb="FFFF0000"/>
      <name val="Arial"/>
      <family val="2"/>
    </font>
    <font>
      <b/>
      <sz val="18"/>
      <name val="Arial"/>
      <family val="2"/>
    </font>
    <font>
      <sz val="13"/>
      <name val="Arial"/>
      <family val="2"/>
    </font>
    <font>
      <b/>
      <sz val="8"/>
      <color theme="1"/>
      <name val="Arial"/>
      <family val="2"/>
    </font>
    <font>
      <sz val="8"/>
      <color theme="1"/>
      <name val="Arial"/>
      <family val="2"/>
    </font>
    <font>
      <b/>
      <sz val="6"/>
      <color theme="1"/>
      <name val="Arial"/>
      <family val="2"/>
    </font>
    <font>
      <sz val="10"/>
      <color rgb="FFFF0000"/>
      <name val="Arial"/>
      <family val="2"/>
    </font>
    <font>
      <sz val="8"/>
      <color rgb="FF222222"/>
      <name val="Arial"/>
      <family val="2"/>
    </font>
    <font>
      <b/>
      <sz val="10"/>
      <color rgb="FFFF0000"/>
      <name val="Arial"/>
      <family val="2"/>
    </font>
    <font>
      <b/>
      <sz val="14"/>
      <name val="Arial"/>
      <family val="2"/>
    </font>
    <font>
      <sz val="8"/>
      <color rgb="FFFF0000"/>
      <name val="Arial"/>
      <family val="2"/>
    </font>
    <font>
      <b/>
      <sz val="9"/>
      <color rgb="FFFF0000"/>
      <name val="Arial"/>
      <family val="2"/>
    </font>
    <font>
      <sz val="9"/>
      <color rgb="FF000000"/>
      <name val="Arial"/>
      <family val="2"/>
    </font>
    <font>
      <sz val="9"/>
      <color rgb="FF222222"/>
      <name val="Arial"/>
      <family val="2"/>
    </font>
    <font>
      <sz val="9"/>
      <color rgb="FFFF0000"/>
      <name val="Arial"/>
      <family val="2"/>
    </font>
    <font>
      <sz val="9"/>
      <color theme="1"/>
      <name val="Arial"/>
      <family val="2"/>
    </font>
    <font>
      <b/>
      <u/>
      <sz val="10"/>
      <name val="Arial"/>
      <family val="2"/>
    </font>
    <font>
      <sz val="10"/>
      <color theme="1"/>
      <name val="Arial"/>
      <family val="2"/>
    </font>
    <font>
      <b/>
      <sz val="9"/>
      <name val="Arial"/>
      <family val="2"/>
    </font>
    <font>
      <b/>
      <sz val="12"/>
      <color rgb="FFFF0000"/>
      <name val="Arial"/>
      <family val="2"/>
    </font>
    <font>
      <sz val="12"/>
      <color rgb="FFFF0000"/>
      <name val="Arial"/>
      <family val="2"/>
    </font>
    <font>
      <sz val="12"/>
      <name val="MS Sans Serif"/>
      <family val="2"/>
    </font>
    <font>
      <sz val="9"/>
      <color indexed="81"/>
      <name val="Segoe UI"/>
      <family val="2"/>
    </font>
    <font>
      <b/>
      <sz val="9"/>
      <color indexed="81"/>
      <name val="Segoe UI"/>
      <family val="2"/>
    </font>
    <font>
      <b/>
      <sz val="10"/>
      <color rgb="FFC00000"/>
      <name val="Arial"/>
      <family val="2"/>
    </font>
    <font>
      <sz val="10"/>
      <color rgb="FFFF0000"/>
      <name val="MS Sans Serif"/>
    </font>
    <font>
      <b/>
      <sz val="16"/>
      <name val="Arial"/>
      <family val="2"/>
    </font>
    <font>
      <sz val="16"/>
      <name val="Arial"/>
      <family val="2"/>
    </font>
    <font>
      <sz val="10"/>
      <color indexed="81"/>
      <name val="Segoe UI"/>
      <family val="2"/>
    </font>
    <font>
      <b/>
      <sz val="10"/>
      <color indexed="81"/>
      <name val="Segoe UI"/>
      <family val="2"/>
    </font>
    <font>
      <b/>
      <sz val="11"/>
      <color rgb="FFFF0000"/>
      <name val="Arial"/>
      <family val="2"/>
    </font>
    <font>
      <b/>
      <sz val="10"/>
      <color theme="1"/>
      <name val="Arial"/>
      <family val="2"/>
    </font>
    <font>
      <sz val="11"/>
      <color theme="1"/>
      <name val="Arial"/>
      <family val="2"/>
    </font>
    <font>
      <b/>
      <sz val="16"/>
      <color theme="1"/>
      <name val="Arial"/>
      <family val="2"/>
    </font>
    <font>
      <sz val="6"/>
      <color theme="1"/>
      <name val="Arial"/>
      <family val="2"/>
    </font>
    <font>
      <b/>
      <sz val="11"/>
      <color theme="1"/>
      <name val="Arial"/>
      <family val="2"/>
    </font>
    <font>
      <b/>
      <sz val="9"/>
      <color theme="1"/>
      <name val="Arial"/>
      <family val="2"/>
    </font>
    <font>
      <sz val="10"/>
      <color indexed="12"/>
      <name val="Arial"/>
      <family val="2"/>
    </font>
  </fonts>
  <fills count="11">
    <fill>
      <patternFill patternType="none"/>
    </fill>
    <fill>
      <patternFill patternType="gray125"/>
    </fill>
    <fill>
      <patternFill patternType="solid">
        <fgColor indexed="9"/>
        <bgColor indexed="64"/>
      </patternFill>
    </fill>
    <fill>
      <patternFill patternType="gray125">
        <fgColor indexed="9"/>
        <bgColor indexed="9"/>
      </patternFill>
    </fill>
    <fill>
      <patternFill patternType="solid">
        <fgColor rgb="FFEAEAEA"/>
        <bgColor indexed="64"/>
      </patternFill>
    </fill>
    <fill>
      <patternFill patternType="solid">
        <fgColor theme="0" tint="-4.9989318521683403E-2"/>
        <bgColor indexed="64"/>
      </patternFill>
    </fill>
    <fill>
      <patternFill patternType="solid">
        <fgColor rgb="FFF2F2F2"/>
        <bgColor indexed="64"/>
      </patternFill>
    </fill>
    <fill>
      <patternFill patternType="lightUp">
        <bgColor rgb="FFF8F8F8"/>
      </patternFill>
    </fill>
    <fill>
      <patternFill patternType="lightUp"/>
    </fill>
    <fill>
      <patternFill patternType="lightDown"/>
    </fill>
    <fill>
      <patternFill patternType="solid">
        <fgColor theme="0"/>
        <bgColor indexed="64"/>
      </patternFill>
    </fill>
  </fills>
  <borders count="303">
    <border>
      <left/>
      <right/>
      <top/>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22"/>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64"/>
      </right>
      <top style="thin">
        <color indexed="22"/>
      </top>
      <bottom style="thin">
        <color indexed="22"/>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64"/>
      </right>
      <top style="thin">
        <color indexed="64"/>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64"/>
      </right>
      <top/>
      <bottom/>
      <diagonal/>
    </border>
    <border>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64"/>
      </top>
      <bottom style="thin">
        <color indexed="64"/>
      </bottom>
      <diagonal/>
    </border>
    <border>
      <left style="thin">
        <color indexed="64"/>
      </left>
      <right style="thin">
        <color indexed="22"/>
      </right>
      <top/>
      <bottom style="thin">
        <color indexed="22"/>
      </bottom>
      <diagonal/>
    </border>
    <border>
      <left style="thin">
        <color indexed="64"/>
      </left>
      <right style="thin">
        <color indexed="22"/>
      </right>
      <top/>
      <bottom/>
      <diagonal/>
    </border>
    <border>
      <left style="thin">
        <color indexed="64"/>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right/>
      <top style="thin">
        <color indexed="64"/>
      </top>
      <bottom style="thin">
        <color indexed="22"/>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thin">
        <color indexed="22"/>
      </left>
      <right/>
      <top style="thin">
        <color indexed="22"/>
      </top>
      <bottom style="thin">
        <color indexed="22"/>
      </bottom>
      <diagonal/>
    </border>
    <border>
      <left style="thin">
        <color indexed="22"/>
      </left>
      <right/>
      <top style="thin">
        <color indexed="64"/>
      </top>
      <bottom style="thin">
        <color indexed="64"/>
      </bottom>
      <diagonal/>
    </border>
    <border>
      <left style="thin">
        <color indexed="22"/>
      </left>
      <right/>
      <top/>
      <bottom/>
      <diagonal/>
    </border>
    <border>
      <left/>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indexed="22"/>
      </top>
      <bottom style="thin">
        <color indexed="22"/>
      </bottom>
      <diagonal/>
    </border>
    <border>
      <left style="hair">
        <color auto="1"/>
      </left>
      <right style="hair">
        <color auto="1"/>
      </right>
      <top style="thin">
        <color indexed="22"/>
      </top>
      <bottom style="thin">
        <color indexed="22"/>
      </bottom>
      <diagonal/>
    </border>
    <border>
      <left style="hair">
        <color auto="1"/>
      </left>
      <right style="thin">
        <color auto="1"/>
      </right>
      <top style="thin">
        <color indexed="22"/>
      </top>
      <bottom style="thin">
        <color indexed="22"/>
      </bottom>
      <diagonal/>
    </border>
    <border>
      <left style="hair">
        <color auto="1"/>
      </left>
      <right/>
      <top style="thin">
        <color indexed="22"/>
      </top>
      <bottom style="thin">
        <color indexed="22"/>
      </bottom>
      <diagonal/>
    </border>
    <border>
      <left style="thin">
        <color auto="1"/>
      </left>
      <right style="hair">
        <color auto="1"/>
      </right>
      <top style="thin">
        <color indexed="22"/>
      </top>
      <bottom style="thin">
        <color indexed="22"/>
      </bottom>
      <diagonal/>
    </border>
    <border>
      <left style="thin">
        <color auto="1"/>
      </left>
      <right style="thin">
        <color indexed="22"/>
      </right>
      <top style="thin">
        <color indexed="22"/>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bottom/>
      <diagonal/>
    </border>
    <border>
      <left style="hair">
        <color auto="1"/>
      </left>
      <right style="hair">
        <color auto="1"/>
      </right>
      <top style="hair">
        <color indexed="64"/>
      </top>
      <bottom style="hair">
        <color indexed="64"/>
      </bottom>
      <diagonal/>
    </border>
    <border>
      <left/>
      <right style="thin">
        <color indexed="22"/>
      </right>
      <top style="hair">
        <color indexed="64"/>
      </top>
      <bottom style="hair">
        <color indexed="64"/>
      </bottom>
      <diagonal/>
    </border>
    <border>
      <left/>
      <right/>
      <top style="hair">
        <color indexed="64"/>
      </top>
      <bottom style="hair">
        <color indexed="64"/>
      </bottom>
      <diagonal/>
    </border>
    <border>
      <left style="hair">
        <color auto="1"/>
      </left>
      <right style="hair">
        <color auto="1"/>
      </right>
      <top style="hair">
        <color indexed="64"/>
      </top>
      <bottom style="thin">
        <color indexed="64"/>
      </bottom>
      <diagonal/>
    </border>
    <border>
      <left/>
      <right style="thin">
        <color indexed="22"/>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22"/>
      </left>
      <right style="thin">
        <color indexed="64"/>
      </right>
      <top/>
      <bottom/>
      <diagonal/>
    </border>
    <border>
      <left style="thin">
        <color indexed="64"/>
      </left>
      <right/>
      <top/>
      <bottom/>
      <diagonal/>
    </border>
    <border>
      <left style="thin">
        <color auto="1"/>
      </left>
      <right style="hair">
        <color auto="1"/>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top style="thin">
        <color indexed="64"/>
      </top>
      <bottom style="hair">
        <color indexed="64"/>
      </bottom>
      <diagonal/>
    </border>
    <border>
      <left style="thin">
        <color auto="1"/>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hair">
        <color auto="1"/>
      </right>
      <top style="thin">
        <color indexed="64"/>
      </top>
      <bottom/>
      <diagonal/>
    </border>
    <border>
      <left style="thin">
        <color indexed="64"/>
      </left>
      <right style="thin">
        <color indexed="22"/>
      </right>
      <top style="hair">
        <color indexed="64"/>
      </top>
      <bottom style="thin">
        <color indexed="64"/>
      </bottom>
      <diagonal/>
    </border>
    <border>
      <left style="thin">
        <color indexed="22"/>
      </left>
      <right style="thin">
        <color indexed="22"/>
      </right>
      <top style="hair">
        <color indexed="64"/>
      </top>
      <bottom style="thin">
        <color indexed="64"/>
      </bottom>
      <diagonal/>
    </border>
    <border>
      <left style="thin">
        <color indexed="22"/>
      </left>
      <right style="thin">
        <color indexed="64"/>
      </right>
      <top style="hair">
        <color indexed="64"/>
      </top>
      <bottom style="thin">
        <color indexed="64"/>
      </bottom>
      <diagonal/>
    </border>
    <border>
      <left style="thin">
        <color indexed="64"/>
      </left>
      <right style="thin">
        <color indexed="22"/>
      </right>
      <top/>
      <bottom/>
      <diagonal/>
    </border>
    <border>
      <left style="thin">
        <color indexed="64"/>
      </left>
      <right style="thin">
        <color indexed="22"/>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22"/>
      </left>
      <right style="thin">
        <color indexed="64"/>
      </right>
      <top/>
      <bottom style="thin">
        <color indexed="64"/>
      </bottom>
      <diagonal/>
    </border>
    <border>
      <left/>
      <right style="thin">
        <color indexed="22"/>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right style="thin">
        <color indexed="22"/>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auto="1"/>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22"/>
      </top>
      <bottom style="thin">
        <color indexed="22"/>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indexed="64"/>
      </top>
      <bottom/>
      <diagonal/>
    </border>
    <border>
      <left style="hair">
        <color auto="1"/>
      </left>
      <right style="hair">
        <color auto="1"/>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bottom style="thin">
        <color indexed="64"/>
      </bottom>
      <diagonal/>
    </border>
    <border>
      <left style="hair">
        <color indexed="64"/>
      </left>
      <right style="hair">
        <color indexed="64"/>
      </right>
      <top/>
      <bottom style="medium">
        <color indexed="64"/>
      </bottom>
      <diagonal/>
    </border>
    <border>
      <left style="thin">
        <color indexed="64"/>
      </left>
      <right style="thin">
        <color indexed="22"/>
      </right>
      <top style="thin">
        <color indexed="64"/>
      </top>
      <bottom/>
      <diagonal/>
    </border>
    <border>
      <left style="hair">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thin">
        <color auto="1"/>
      </top>
      <bottom style="thin">
        <color indexed="64"/>
      </bottom>
      <diagonal/>
    </border>
    <border>
      <left style="hair">
        <color auto="1"/>
      </left>
      <right style="hair">
        <color auto="1"/>
      </right>
      <top style="thin">
        <color auto="1"/>
      </top>
      <bottom style="hair">
        <color auto="1"/>
      </bottom>
      <diagonal/>
    </border>
    <border>
      <left style="thin">
        <color auto="1"/>
      </left>
      <right/>
      <top/>
      <bottom style="thin">
        <color auto="1"/>
      </bottom>
      <diagonal/>
    </border>
    <border>
      <left style="hair">
        <color indexed="64"/>
      </left>
      <right/>
      <top style="hair">
        <color indexed="64"/>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hair">
        <color indexed="64"/>
      </top>
      <bottom style="hair">
        <color indexed="64"/>
      </bottom>
      <diagonal/>
    </border>
    <border>
      <left/>
      <right style="thin">
        <color indexed="64"/>
      </right>
      <top style="thin">
        <color indexed="64"/>
      </top>
      <bottom style="thin">
        <color indexed="22"/>
      </bottom>
      <diagonal/>
    </border>
    <border>
      <left style="thin">
        <color indexed="64"/>
      </left>
      <right/>
      <top style="thin">
        <color indexed="64"/>
      </top>
      <bottom style="thin">
        <color indexed="22"/>
      </bottom>
      <diagonal/>
    </border>
    <border>
      <left style="thin">
        <color auto="1"/>
      </left>
      <right/>
      <top/>
      <bottom/>
      <diagonal/>
    </border>
    <border>
      <left style="thin">
        <color auto="1"/>
      </left>
      <right/>
      <top/>
      <bottom/>
      <diagonal/>
    </border>
    <border>
      <left style="thin">
        <color auto="1"/>
      </left>
      <right/>
      <top/>
      <bottom/>
      <diagonal/>
    </border>
    <border>
      <left style="thin">
        <color indexed="64"/>
      </left>
      <right/>
      <top style="hair">
        <color indexed="64"/>
      </top>
      <bottom style="hair">
        <color indexed="64"/>
      </bottom>
      <diagonal/>
    </border>
    <border>
      <left style="thin">
        <color indexed="64"/>
      </left>
      <right/>
      <top style="thin">
        <color indexed="22"/>
      </top>
      <bottom style="thin">
        <color indexed="64"/>
      </bottom>
      <diagonal/>
    </border>
    <border>
      <left style="hair">
        <color auto="1"/>
      </left>
      <right style="hair">
        <color auto="1"/>
      </right>
      <top style="thin">
        <color indexed="22"/>
      </top>
      <bottom style="thin">
        <color indexed="64"/>
      </bottom>
      <diagonal/>
    </border>
    <border>
      <left/>
      <right style="thin">
        <color indexed="64"/>
      </right>
      <top style="thin">
        <color indexed="22"/>
      </top>
      <bottom style="thin">
        <color indexed="64"/>
      </bottom>
      <diagonal/>
    </border>
    <border>
      <left/>
      <right style="thin">
        <color indexed="22"/>
      </right>
      <top style="thin">
        <color indexed="22"/>
      </top>
      <bottom style="thin">
        <color indexed="64"/>
      </bottom>
      <diagonal/>
    </border>
    <border>
      <left/>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top/>
      <bottom/>
      <diagonal/>
    </border>
    <border>
      <left style="thin">
        <color indexed="22"/>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22"/>
      </right>
      <top/>
      <bottom style="thin">
        <color indexed="22"/>
      </bottom>
      <diagonal/>
    </border>
    <border>
      <left/>
      <right style="thin">
        <color indexed="64"/>
      </right>
      <top/>
      <bottom style="thin">
        <color indexed="22"/>
      </bottom>
      <diagonal/>
    </border>
    <border>
      <left style="thin">
        <color indexed="64"/>
      </left>
      <right/>
      <top/>
      <bottom style="hair">
        <color indexed="64"/>
      </bottom>
      <diagonal/>
    </border>
    <border>
      <left style="thin">
        <color indexed="64"/>
      </left>
      <right style="hair">
        <color indexed="64"/>
      </right>
      <top/>
      <bottom style="thin">
        <color auto="1"/>
      </bottom>
      <diagonal/>
    </border>
    <border>
      <left style="thin">
        <color indexed="64"/>
      </left>
      <right/>
      <top style="thin">
        <color indexed="22"/>
      </top>
      <bottom style="thin">
        <color indexed="22"/>
      </bottom>
      <diagonal/>
    </border>
    <border>
      <left/>
      <right style="hair">
        <color auto="1"/>
      </right>
      <top style="thin">
        <color indexed="64"/>
      </top>
      <bottom style="thin">
        <color indexed="64"/>
      </bottom>
      <diagonal/>
    </border>
    <border>
      <left style="thin">
        <color auto="1"/>
      </left>
      <right/>
      <top/>
      <bottom style="thin">
        <color indexed="64"/>
      </bottom>
      <diagonal/>
    </border>
    <border>
      <left/>
      <right style="hair">
        <color auto="1"/>
      </right>
      <top/>
      <bottom style="thin">
        <color indexed="64"/>
      </bottom>
      <diagonal/>
    </border>
    <border>
      <left style="thin">
        <color indexed="22"/>
      </left>
      <right style="thin">
        <color indexed="64"/>
      </right>
      <top/>
      <bottom/>
      <diagonal/>
    </border>
    <border>
      <left style="thin">
        <color indexed="64"/>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style="thin">
        <color indexed="22"/>
      </right>
      <top/>
      <bottom style="thin">
        <color indexed="22"/>
      </bottom>
      <diagonal/>
    </border>
    <border>
      <left style="thin">
        <color indexed="64"/>
      </left>
      <right style="thin">
        <color indexed="64"/>
      </right>
      <top/>
      <bottom style="thin">
        <color indexed="22"/>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22"/>
      </left>
      <right style="thin">
        <color indexed="22"/>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hair">
        <color auto="1"/>
      </left>
      <right/>
      <top style="thin">
        <color auto="1"/>
      </top>
      <bottom style="hair">
        <color auto="1"/>
      </bottom>
      <diagonal/>
    </border>
    <border>
      <left style="thin">
        <color auto="1"/>
      </left>
      <right style="thin">
        <color indexed="64"/>
      </right>
      <top style="thin">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auto="1"/>
      </right>
      <top style="hair">
        <color auto="1"/>
      </top>
      <bottom style="thin">
        <color indexed="64"/>
      </bottom>
      <diagonal/>
    </border>
    <border>
      <left style="hair">
        <color indexed="64"/>
      </left>
      <right/>
      <top/>
      <bottom style="thin">
        <color auto="1"/>
      </bottom>
      <diagonal/>
    </border>
    <border>
      <left style="thin">
        <color indexed="64"/>
      </left>
      <right style="thin">
        <color indexed="64"/>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64"/>
      </left>
      <right/>
      <top style="thin">
        <color indexed="22"/>
      </top>
      <bottom/>
      <diagonal/>
    </border>
    <border>
      <left/>
      <right style="thin">
        <color indexed="64"/>
      </right>
      <top style="thin">
        <color indexed="22"/>
      </top>
      <bottom/>
      <diagonal/>
    </border>
    <border>
      <left style="thin">
        <color indexed="22"/>
      </left>
      <right style="thin">
        <color indexed="64"/>
      </right>
      <top style="thin">
        <color indexed="22"/>
      </top>
      <bottom/>
      <diagonal/>
    </border>
    <border>
      <left style="thin">
        <color indexed="22"/>
      </left>
      <right style="thin">
        <color indexed="22"/>
      </right>
      <top/>
      <bottom/>
      <diagonal/>
    </border>
    <border>
      <left/>
      <right style="hair">
        <color indexed="64"/>
      </right>
      <top style="hair">
        <color indexed="64"/>
      </top>
      <bottom style="thin">
        <color indexed="22"/>
      </bottom>
      <diagonal/>
    </border>
    <border>
      <left/>
      <right style="hair">
        <color indexed="22"/>
      </right>
      <top style="thin">
        <color indexed="64"/>
      </top>
      <bottom style="hair">
        <color indexed="64"/>
      </bottom>
      <diagonal/>
    </border>
    <border>
      <left/>
      <right style="thin">
        <color auto="1"/>
      </right>
      <top style="thin">
        <color auto="1"/>
      </top>
      <bottom style="thin">
        <color indexed="64"/>
      </bottom>
      <diagonal/>
    </border>
    <border>
      <left/>
      <right/>
      <top/>
      <bottom style="thin">
        <color indexed="22"/>
      </bottom>
      <diagonal/>
    </border>
    <border>
      <left/>
      <right/>
      <top style="thin">
        <color indexed="22"/>
      </top>
      <bottom/>
      <diagonal/>
    </border>
    <border>
      <left style="thin">
        <color indexed="22"/>
      </left>
      <right style="thin">
        <color indexed="64"/>
      </right>
      <top style="thin">
        <color indexed="22"/>
      </top>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64"/>
      </right>
      <top style="thin">
        <color indexed="64"/>
      </top>
      <bottom style="hair">
        <color indexed="64"/>
      </bottom>
      <diagonal/>
    </border>
    <border>
      <left/>
      <right style="thin">
        <color indexed="64"/>
      </right>
      <top style="hair">
        <color indexed="64"/>
      </top>
      <bottom style="thin">
        <color indexed="22"/>
      </bottom>
      <diagonal/>
    </border>
    <border>
      <left/>
      <right style="thin">
        <color indexed="64"/>
      </right>
      <top style="thin">
        <color indexed="64"/>
      </top>
      <bottom style="hair">
        <color indexed="64"/>
      </bottom>
      <diagonal/>
    </border>
    <border>
      <left style="thin">
        <color indexed="22"/>
      </left>
      <right style="thin">
        <color indexed="64"/>
      </right>
      <top style="thin">
        <color indexed="22"/>
      </top>
      <bottom style="thin">
        <color indexed="64"/>
      </bottom>
      <diagonal/>
    </border>
    <border>
      <left/>
      <right style="thin">
        <color indexed="64"/>
      </right>
      <top style="thin">
        <color indexed="22"/>
      </top>
      <bottom style="thin">
        <color indexed="64"/>
      </bottom>
      <diagonal/>
    </border>
    <border>
      <left/>
      <right style="thin">
        <color indexed="22"/>
      </right>
      <top style="thin">
        <color indexed="22"/>
      </top>
      <bottom style="thin">
        <color indexed="64"/>
      </bottom>
      <diagonal/>
    </border>
    <border>
      <left/>
      <right style="thin">
        <color indexed="22"/>
      </right>
      <top style="thin">
        <color indexed="64"/>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22"/>
      </top>
      <bottom style="thin">
        <color indexed="64"/>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style="thin">
        <color indexed="22"/>
      </top>
      <bottom style="thin">
        <color indexed="64"/>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style="thin">
        <color indexed="22"/>
      </left>
      <right style="thin">
        <color indexed="64"/>
      </right>
      <top style="thin">
        <color indexed="64"/>
      </top>
      <bottom style="thin">
        <color indexed="64"/>
      </bottom>
      <diagonal/>
    </border>
    <border>
      <left style="thin">
        <color indexed="22"/>
      </left>
      <right style="thin">
        <color indexed="64"/>
      </right>
      <top style="thin">
        <color indexed="64"/>
      </top>
      <bottom/>
      <diagonal/>
    </border>
    <border>
      <left/>
      <right style="thin">
        <color indexed="22"/>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64"/>
      </top>
      <bottom/>
      <diagonal/>
    </border>
    <border>
      <left/>
      <right style="thin">
        <color indexed="22"/>
      </right>
      <top style="thin">
        <color indexed="22"/>
      </top>
      <bottom style="thin">
        <color indexed="64"/>
      </bottom>
      <diagonal/>
    </border>
    <border>
      <left/>
      <right/>
      <top style="thin">
        <color indexed="22"/>
      </top>
      <bottom/>
      <diagonal/>
    </border>
    <border>
      <left style="thin">
        <color indexed="64"/>
      </left>
      <right style="thin">
        <color indexed="64"/>
      </right>
      <top style="thin">
        <color indexed="22"/>
      </top>
      <bottom style="hair">
        <color indexed="64"/>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thin">
        <color auto="1"/>
      </bottom>
      <diagonal/>
    </border>
    <border>
      <left/>
      <right style="thin">
        <color indexed="64"/>
      </right>
      <top/>
      <bottom style="thin">
        <color auto="1"/>
      </bottom>
      <diagonal/>
    </border>
    <border>
      <left/>
      <right/>
      <top/>
      <bottom style="thin">
        <color indexed="64"/>
      </bottom>
      <diagonal/>
    </border>
    <border>
      <left style="thin">
        <color indexed="64"/>
      </left>
      <right style="thin">
        <color auto="1"/>
      </right>
      <top/>
      <bottom/>
      <diagonal/>
    </border>
    <border>
      <left style="thin">
        <color indexed="64"/>
      </left>
      <right style="thin">
        <color indexed="64"/>
      </right>
      <top style="thin">
        <color indexed="64"/>
      </top>
      <bottom/>
      <diagonal/>
    </border>
    <border>
      <left style="thin">
        <color indexed="22"/>
      </left>
      <right style="thin">
        <color indexed="64"/>
      </right>
      <top style="thin">
        <color indexed="22"/>
      </top>
      <bottom style="thin">
        <color indexed="22"/>
      </bottom>
      <diagonal/>
    </border>
    <border>
      <left/>
      <right/>
      <top style="thin">
        <color indexed="64"/>
      </top>
      <bottom/>
      <diagonal/>
    </border>
    <border>
      <left/>
      <right/>
      <top/>
      <bottom style="thin">
        <color indexed="64"/>
      </bottom>
      <diagonal/>
    </border>
    <border>
      <left/>
      <right style="thin">
        <color indexed="22"/>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64"/>
      </top>
      <bottom style="thin">
        <color indexed="64"/>
      </bottom>
      <diagonal/>
    </border>
    <border>
      <left/>
      <right/>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22"/>
      </right>
      <top/>
      <bottom style="hair">
        <color indexed="64"/>
      </bottom>
      <diagonal/>
    </border>
    <border>
      <left/>
      <right style="hair">
        <color indexed="64"/>
      </right>
      <top/>
      <bottom style="thin">
        <color indexed="22"/>
      </bottom>
      <diagonal/>
    </border>
    <border>
      <left style="thin">
        <color auto="1"/>
      </left>
      <right style="hair">
        <color auto="1"/>
      </right>
      <top style="thin">
        <color indexed="64"/>
      </top>
      <bottom style="hair">
        <color auto="1"/>
      </bottom>
      <diagonal/>
    </border>
    <border>
      <left style="thin">
        <color auto="1"/>
      </left>
      <right style="thin">
        <color auto="1"/>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s>
  <cellStyleXfs count="5">
    <xf numFmtId="0" fontId="0" fillId="0" borderId="0"/>
    <xf numFmtId="0" fontId="19" fillId="0" borderId="0" applyNumberFormat="0" applyFill="0" applyBorder="0" applyAlignment="0" applyProtection="0">
      <alignment vertical="top"/>
      <protection locked="0"/>
    </xf>
    <xf numFmtId="166" fontId="4" fillId="0" borderId="0" applyFont="0" applyFill="0" applyBorder="0" applyAlignment="0" applyProtection="0"/>
    <xf numFmtId="0" fontId="63" fillId="0" borderId="0"/>
    <xf numFmtId="9" fontId="63" fillId="0" borderId="0" applyFont="0" applyFill="0" applyBorder="0" applyAlignment="0" applyProtection="0"/>
  </cellStyleXfs>
  <cellXfs count="1426">
    <xf numFmtId="0" fontId="0" fillId="0" borderId="0" xfId="0"/>
    <xf numFmtId="3" fontId="7" fillId="0" borderId="0" xfId="0" applyNumberFormat="1" applyFont="1"/>
    <xf numFmtId="0" fontId="9" fillId="0" borderId="0" xfId="0" applyFont="1"/>
    <xf numFmtId="0" fontId="9" fillId="0" borderId="2" xfId="0" applyFont="1" applyBorder="1"/>
    <xf numFmtId="0" fontId="0" fillId="0" borderId="2" xfId="0" applyBorder="1"/>
    <xf numFmtId="0" fontId="3" fillId="0" borderId="0" xfId="0" applyFont="1"/>
    <xf numFmtId="0" fontId="11" fillId="0" borderId="0" xfId="0" applyFont="1"/>
    <xf numFmtId="0" fontId="6" fillId="0" borderId="0" xfId="0" applyFont="1"/>
    <xf numFmtId="0" fontId="7" fillId="0" borderId="0" xfId="0" applyFont="1"/>
    <xf numFmtId="0" fontId="6" fillId="0" borderId="0" xfId="0" quotePrefix="1" applyFont="1"/>
    <xf numFmtId="0" fontId="15" fillId="0" borderId="0" xfId="0" applyFont="1"/>
    <xf numFmtId="0" fontId="13" fillId="0" borderId="0" xfId="0" applyFont="1"/>
    <xf numFmtId="0" fontId="12" fillId="0" borderId="0" xfId="0" applyFont="1"/>
    <xf numFmtId="1" fontId="9" fillId="0" borderId="0" xfId="0" applyNumberFormat="1" applyFont="1"/>
    <xf numFmtId="1" fontId="6" fillId="0" borderId="0" xfId="0" applyNumberFormat="1" applyFont="1"/>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167" fontId="6" fillId="0" borderId="0" xfId="0" applyNumberFormat="1" applyFont="1"/>
    <xf numFmtId="167" fontId="13" fillId="0" borderId="0" xfId="0" applyNumberFormat="1" applyFont="1"/>
    <xf numFmtId="167" fontId="12" fillId="0" borderId="1" xfId="0" applyNumberFormat="1" applyFont="1" applyBorder="1" applyAlignment="1">
      <alignment horizontal="center"/>
    </xf>
    <xf numFmtId="167" fontId="12" fillId="0" borderId="10" xfId="0" applyNumberFormat="1" applyFont="1" applyBorder="1" applyAlignment="1">
      <alignment horizontal="center"/>
    </xf>
    <xf numFmtId="167" fontId="10" fillId="0" borderId="0" xfId="0" applyNumberFormat="1" applyFont="1"/>
    <xf numFmtId="167" fontId="14" fillId="0" borderId="0" xfId="0" applyNumberFormat="1" applyFont="1"/>
    <xf numFmtId="167" fontId="13" fillId="0" borderId="2" xfId="0" applyNumberFormat="1" applyFont="1" applyBorder="1"/>
    <xf numFmtId="165" fontId="21" fillId="0" borderId="36" xfId="0" applyNumberFormat="1" applyFont="1" applyBorder="1"/>
    <xf numFmtId="168" fontId="0" fillId="0" borderId="0" xfId="2" applyNumberFormat="1" applyFont="1"/>
    <xf numFmtId="165" fontId="0" fillId="0" borderId="0" xfId="0" applyNumberFormat="1"/>
    <xf numFmtId="165" fontId="0" fillId="0" borderId="0" xfId="2" applyNumberFormat="1" applyFont="1"/>
    <xf numFmtId="14" fontId="9" fillId="0" borderId="0" xfId="2" applyNumberFormat="1" applyFont="1" applyFill="1" applyAlignment="1" applyProtection="1">
      <alignment horizontal="right"/>
      <protection locked="0"/>
    </xf>
    <xf numFmtId="14" fontId="9" fillId="0" borderId="0" xfId="0" applyNumberFormat="1" applyFont="1" applyAlignment="1" applyProtection="1">
      <alignment horizontal="right"/>
      <protection locked="0"/>
    </xf>
    <xf numFmtId="165" fontId="10" fillId="0" borderId="36" xfId="0" applyNumberFormat="1" applyFont="1" applyBorder="1"/>
    <xf numFmtId="167" fontId="12" fillId="0" borderId="28" xfId="0" applyNumberFormat="1" applyFont="1" applyBorder="1" applyAlignment="1">
      <alignment horizontal="center"/>
    </xf>
    <xf numFmtId="164" fontId="13" fillId="0" borderId="44" xfId="0" applyNumberFormat="1" applyFont="1" applyBorder="1"/>
    <xf numFmtId="0" fontId="25" fillId="0" borderId="0" xfId="0" applyFont="1"/>
    <xf numFmtId="0" fontId="26" fillId="0" borderId="0" xfId="0" applyFont="1"/>
    <xf numFmtId="0" fontId="6" fillId="0" borderId="47" xfId="0" applyFont="1" applyBorder="1"/>
    <xf numFmtId="0" fontId="9" fillId="0" borderId="0" xfId="0" applyFont="1" applyAlignment="1">
      <alignment vertical="center"/>
    </xf>
    <xf numFmtId="44" fontId="20" fillId="0" borderId="0" xfId="0" applyNumberFormat="1" applyFont="1" applyAlignment="1">
      <alignment vertical="center"/>
    </xf>
    <xf numFmtId="167" fontId="6" fillId="0" borderId="32" xfId="0" applyNumberFormat="1" applyFont="1" applyBorder="1" applyProtection="1">
      <protection locked="0"/>
    </xf>
    <xf numFmtId="167" fontId="6" fillId="0" borderId="21" xfId="0" applyNumberFormat="1" applyFont="1" applyBorder="1" applyAlignment="1" applyProtection="1">
      <alignment horizontal="right"/>
      <protection locked="0"/>
    </xf>
    <xf numFmtId="167" fontId="6" fillId="0" borderId="41" xfId="0" applyNumberFormat="1" applyFont="1" applyBorder="1" applyAlignment="1" applyProtection="1">
      <alignment horizontal="right"/>
      <protection locked="0"/>
    </xf>
    <xf numFmtId="167" fontId="6" fillId="0" borderId="43" xfId="0" applyNumberFormat="1" applyFont="1" applyBorder="1" applyAlignment="1" applyProtection="1">
      <alignment horizontal="right"/>
      <protection locked="0"/>
    </xf>
    <xf numFmtId="167" fontId="6" fillId="0" borderId="25" xfId="0" applyNumberFormat="1" applyFont="1" applyBorder="1" applyAlignment="1" applyProtection="1">
      <alignment horizontal="right"/>
      <protection locked="0"/>
    </xf>
    <xf numFmtId="167" fontId="6" fillId="0" borderId="24" xfId="0" applyNumberFormat="1" applyFont="1" applyBorder="1" applyAlignment="1" applyProtection="1">
      <alignment horizontal="right"/>
      <protection locked="0"/>
    </xf>
    <xf numFmtId="167" fontId="7" fillId="0" borderId="32" xfId="0" applyNumberFormat="1" applyFont="1" applyBorder="1"/>
    <xf numFmtId="165" fontId="20" fillId="0" borderId="0" xfId="0" applyNumberFormat="1" applyFont="1" applyAlignment="1">
      <alignment vertical="center"/>
    </xf>
    <xf numFmtId="164" fontId="13" fillId="0" borderId="0" xfId="0" applyNumberFormat="1" applyFont="1"/>
    <xf numFmtId="164" fontId="13" fillId="0" borderId="45" xfId="2" applyNumberFormat="1" applyFont="1" applyBorder="1"/>
    <xf numFmtId="165" fontId="13" fillId="0" borderId="45" xfId="0" applyNumberFormat="1" applyFont="1" applyBorder="1"/>
    <xf numFmtId="169" fontId="6" fillId="4" borderId="1" xfId="0" applyNumberFormat="1" applyFont="1" applyFill="1" applyBorder="1" applyAlignment="1" applyProtection="1">
      <alignment horizontal="right"/>
      <protection locked="0"/>
    </xf>
    <xf numFmtId="169" fontId="6" fillId="4" borderId="39" xfId="0" applyNumberFormat="1" applyFont="1" applyFill="1" applyBorder="1" applyAlignment="1" applyProtection="1">
      <alignment horizontal="right"/>
      <protection locked="0"/>
    </xf>
    <xf numFmtId="169" fontId="6" fillId="4" borderId="64" xfId="0" applyNumberFormat="1" applyFont="1" applyFill="1" applyBorder="1" applyAlignment="1" applyProtection="1">
      <alignment horizontal="right"/>
      <protection locked="0"/>
    </xf>
    <xf numFmtId="169" fontId="6" fillId="4" borderId="65" xfId="0" applyNumberFormat="1" applyFont="1" applyFill="1" applyBorder="1" applyAlignment="1" applyProtection="1">
      <alignment horizontal="right"/>
      <protection locked="0"/>
    </xf>
    <xf numFmtId="169" fontId="6" fillId="4" borderId="67" xfId="0" applyNumberFormat="1" applyFont="1" applyFill="1" applyBorder="1" applyAlignment="1" applyProtection="1">
      <alignment horizontal="right"/>
      <protection locked="0"/>
    </xf>
    <xf numFmtId="169" fontId="6" fillId="4" borderId="68" xfId="0" applyNumberFormat="1" applyFont="1" applyFill="1" applyBorder="1" applyAlignment="1" applyProtection="1">
      <alignment horizontal="right"/>
      <protection locked="0"/>
    </xf>
    <xf numFmtId="169" fontId="6" fillId="4" borderId="66" xfId="0" applyNumberFormat="1" applyFont="1" applyFill="1" applyBorder="1" applyAlignment="1" applyProtection="1">
      <alignment horizontal="right"/>
      <protection locked="0"/>
    </xf>
    <xf numFmtId="44" fontId="20" fillId="0" borderId="0" xfId="0" applyNumberFormat="1" applyFont="1" applyAlignment="1">
      <alignment horizontal="center"/>
    </xf>
    <xf numFmtId="167" fontId="10" fillId="0" borderId="103" xfId="0" applyNumberFormat="1" applyFont="1" applyBorder="1"/>
    <xf numFmtId="169" fontId="6" fillId="4" borderId="100" xfId="0" applyNumberFormat="1" applyFont="1" applyFill="1" applyBorder="1" applyAlignment="1" applyProtection="1">
      <alignment horizontal="right"/>
      <protection locked="0"/>
    </xf>
    <xf numFmtId="167" fontId="6" fillId="0" borderId="104" xfId="0" applyNumberFormat="1" applyFont="1" applyBorder="1"/>
    <xf numFmtId="167" fontId="6" fillId="0" borderId="104" xfId="0" quotePrefix="1" applyNumberFormat="1" applyFont="1" applyBorder="1"/>
    <xf numFmtId="167" fontId="13" fillId="0" borderId="26" xfId="0" applyNumberFormat="1" applyFont="1" applyBorder="1"/>
    <xf numFmtId="164" fontId="0" fillId="0" borderId="0" xfId="0" applyNumberFormat="1"/>
    <xf numFmtId="164" fontId="27" fillId="0" borderId="0" xfId="0" applyNumberFormat="1" applyFont="1" applyAlignment="1">
      <alignment vertical="center" wrapText="1"/>
    </xf>
    <xf numFmtId="164" fontId="28" fillId="0" borderId="0" xfId="0" applyNumberFormat="1" applyFont="1" applyAlignment="1">
      <alignment horizontal="right"/>
    </xf>
    <xf numFmtId="164" fontId="20" fillId="0" borderId="117" xfId="0" applyNumberFormat="1" applyFont="1" applyBorder="1"/>
    <xf numFmtId="164" fontId="0" fillId="0" borderId="118" xfId="0" applyNumberFormat="1" applyBorder="1"/>
    <xf numFmtId="164" fontId="20" fillId="0" borderId="118" xfId="0" applyNumberFormat="1" applyFont="1" applyBorder="1"/>
    <xf numFmtId="164" fontId="0" fillId="0" borderId="119" xfId="0" applyNumberFormat="1" applyBorder="1"/>
    <xf numFmtId="164" fontId="0" fillId="0" borderId="120" xfId="0" applyNumberFormat="1" applyBorder="1"/>
    <xf numFmtId="164" fontId="0" fillId="0" borderId="26" xfId="0" applyNumberFormat="1" applyBorder="1"/>
    <xf numFmtId="164" fontId="6" fillId="0" borderId="120" xfId="0" applyNumberFormat="1" applyFont="1" applyBorder="1"/>
    <xf numFmtId="164" fontId="0" fillId="0" borderId="121" xfId="0" applyNumberFormat="1" applyBorder="1"/>
    <xf numFmtId="164" fontId="6" fillId="0" borderId="122" xfId="0" applyNumberFormat="1" applyFont="1" applyBorder="1" applyAlignment="1">
      <alignment horizontal="center"/>
    </xf>
    <xf numFmtId="164" fontId="23" fillId="0" borderId="120" xfId="0" applyNumberFormat="1" applyFont="1" applyBorder="1"/>
    <xf numFmtId="164" fontId="23" fillId="0" borderId="26" xfId="0" applyNumberFormat="1" applyFont="1" applyBorder="1" applyAlignment="1">
      <alignment horizontal="center"/>
    </xf>
    <xf numFmtId="164" fontId="23" fillId="0" borderId="48" xfId="0" applyNumberFormat="1" applyFont="1" applyBorder="1" applyAlignment="1">
      <alignment horizontal="center"/>
    </xf>
    <xf numFmtId="164" fontId="23" fillId="0" borderId="123" xfId="0" applyNumberFormat="1" applyFont="1" applyBorder="1"/>
    <xf numFmtId="164" fontId="23" fillId="0" borderId="36" xfId="0" applyNumberFormat="1" applyFont="1" applyBorder="1"/>
    <xf numFmtId="164" fontId="0" fillId="0" borderId="123" xfId="0" applyNumberFormat="1" applyBorder="1"/>
    <xf numFmtId="164" fontId="0" fillId="0" borderId="47" xfId="0" applyNumberFormat="1" applyBorder="1"/>
    <xf numFmtId="164" fontId="23" fillId="0" borderId="22" xfId="0" applyNumberFormat="1" applyFont="1" applyBorder="1" applyAlignment="1">
      <alignment horizontal="center"/>
    </xf>
    <xf numFmtId="164" fontId="10" fillId="0" borderId="117" xfId="0" applyNumberFormat="1" applyFont="1" applyBorder="1"/>
    <xf numFmtId="164" fontId="0" fillId="0" borderId="48" xfId="0" applyNumberFormat="1" applyBorder="1"/>
    <xf numFmtId="164" fontId="6" fillId="0" borderId="124" xfId="0" applyNumberFormat="1" applyFont="1" applyBorder="1" applyAlignment="1">
      <alignment horizontal="center"/>
    </xf>
    <xf numFmtId="164" fontId="23" fillId="0" borderId="71" xfId="0" applyNumberFormat="1" applyFont="1" applyBorder="1" applyAlignment="1">
      <alignment horizontal="center"/>
    </xf>
    <xf numFmtId="164" fontId="23" fillId="0" borderId="83" xfId="0" applyNumberFormat="1" applyFont="1" applyBorder="1" applyAlignment="1">
      <alignment horizontal="center"/>
    </xf>
    <xf numFmtId="164" fontId="23" fillId="0" borderId="70" xfId="0" applyNumberFormat="1" applyFont="1" applyBorder="1" applyAlignment="1">
      <alignment horizontal="center"/>
    </xf>
    <xf numFmtId="164" fontId="0" fillId="0" borderId="71" xfId="0" applyNumberFormat="1" applyBorder="1"/>
    <xf numFmtId="164" fontId="0" fillId="0" borderId="83" xfId="0" applyNumberFormat="1" applyBorder="1"/>
    <xf numFmtId="164" fontId="6" fillId="0" borderId="138" xfId="0" applyNumberFormat="1" applyFont="1" applyBorder="1"/>
    <xf numFmtId="3" fontId="6" fillId="2" borderId="0" xfId="0" applyNumberFormat="1" applyFont="1" applyFill="1" applyAlignment="1">
      <alignment vertical="center"/>
    </xf>
    <xf numFmtId="167" fontId="6" fillId="2" borderId="0" xfId="0" applyNumberFormat="1" applyFont="1" applyFill="1" applyAlignment="1">
      <alignment vertical="center"/>
    </xf>
    <xf numFmtId="167" fontId="13" fillId="0" borderId="0" xfId="0" applyNumberFormat="1" applyFont="1" applyProtection="1">
      <protection locked="0"/>
    </xf>
    <xf numFmtId="167" fontId="7" fillId="0" borderId="18" xfId="0" applyNumberFormat="1" applyFont="1" applyBorder="1" applyAlignment="1">
      <alignment horizontal="right"/>
    </xf>
    <xf numFmtId="167" fontId="6" fillId="0" borderId="94" xfId="0" applyNumberFormat="1" applyFont="1" applyBorder="1" applyAlignment="1">
      <alignment horizontal="right"/>
    </xf>
    <xf numFmtId="167" fontId="6" fillId="0" borderId="24" xfId="0" applyNumberFormat="1" applyFont="1" applyBorder="1" applyAlignment="1">
      <alignment horizontal="right"/>
    </xf>
    <xf numFmtId="167" fontId="7" fillId="0" borderId="95" xfId="0" applyNumberFormat="1" applyFont="1" applyBorder="1" applyAlignment="1">
      <alignment horizontal="right"/>
    </xf>
    <xf numFmtId="167" fontId="7" fillId="0" borderId="96" xfId="0" applyNumberFormat="1" applyFont="1" applyBorder="1" applyAlignment="1">
      <alignment horizontal="right"/>
    </xf>
    <xf numFmtId="167" fontId="13" fillId="2" borderId="0" xfId="0" applyNumberFormat="1" applyFont="1" applyFill="1" applyProtection="1">
      <protection locked="0"/>
    </xf>
    <xf numFmtId="0" fontId="13" fillId="0" borderId="0" xfId="0" applyFont="1" applyAlignment="1">
      <alignment horizontal="right"/>
    </xf>
    <xf numFmtId="0" fontId="10" fillId="0" borderId="0" xfId="0" applyFont="1"/>
    <xf numFmtId="0" fontId="13" fillId="0" borderId="7" xfId="0" applyFont="1" applyBorder="1"/>
    <xf numFmtId="0" fontId="13" fillId="0" borderId="45" xfId="0" applyFont="1" applyBorder="1"/>
    <xf numFmtId="0" fontId="13" fillId="0" borderId="46" xfId="0" applyFont="1" applyBorder="1"/>
    <xf numFmtId="0" fontId="13" fillId="0" borderId="8" xfId="0" applyFont="1" applyBorder="1"/>
    <xf numFmtId="0" fontId="13" fillId="0" borderId="26" xfId="0" applyFont="1" applyBorder="1"/>
    <xf numFmtId="0" fontId="13" fillId="0" borderId="8" xfId="0" applyFont="1" applyBorder="1" applyAlignment="1">
      <alignment vertical="center"/>
    </xf>
    <xf numFmtId="0" fontId="13" fillId="0" borderId="26" xfId="0" applyFont="1" applyBorder="1" applyAlignment="1">
      <alignment vertical="center"/>
    </xf>
    <xf numFmtId="0" fontId="13" fillId="0" borderId="0" xfId="0" applyFont="1" applyAlignment="1">
      <alignment vertical="center"/>
    </xf>
    <xf numFmtId="0" fontId="13" fillId="0" borderId="120" xfId="0" applyFont="1" applyBorder="1"/>
    <xf numFmtId="0" fontId="13" fillId="0" borderId="144" xfId="0" applyFont="1" applyBorder="1"/>
    <xf numFmtId="0" fontId="13" fillId="0" borderId="37" xfId="0" applyFont="1" applyBorder="1"/>
    <xf numFmtId="0" fontId="13" fillId="0" borderId="47" xfId="0" applyFont="1" applyBorder="1"/>
    <xf numFmtId="0" fontId="13" fillId="0" borderId="48" xfId="0" applyFont="1" applyBorder="1"/>
    <xf numFmtId="0" fontId="13" fillId="0" borderId="0" xfId="0" applyFont="1" applyAlignment="1" applyProtection="1">
      <alignment horizontal="right"/>
      <protection locked="0" hidden="1"/>
    </xf>
    <xf numFmtId="0" fontId="13" fillId="0" borderId="26" xfId="0" applyFont="1" applyBorder="1" applyAlignment="1">
      <alignment horizontal="right"/>
    </xf>
    <xf numFmtId="0" fontId="6" fillId="0" borderId="0" xfId="0" applyFont="1" applyAlignment="1">
      <alignment horizontal="right"/>
    </xf>
    <xf numFmtId="167" fontId="6" fillId="0" borderId="0" xfId="0" applyNumberFormat="1" applyFont="1" applyAlignment="1">
      <alignment horizontal="right"/>
    </xf>
    <xf numFmtId="164" fontId="6" fillId="0" borderId="0" xfId="0" applyNumberFormat="1" applyFont="1"/>
    <xf numFmtId="164" fontId="6" fillId="0" borderId="0" xfId="0" applyNumberFormat="1" applyFont="1" applyAlignment="1">
      <alignment horizontal="right"/>
    </xf>
    <xf numFmtId="0" fontId="13" fillId="0" borderId="145" xfId="0" applyFont="1" applyBorder="1"/>
    <xf numFmtId="0" fontId="13" fillId="0" borderId="0" xfId="0" applyFont="1" applyAlignment="1" applyProtection="1">
      <alignment horizontal="left"/>
      <protection locked="0" hidden="1"/>
    </xf>
    <xf numFmtId="164" fontId="6" fillId="0" borderId="139" xfId="0" applyNumberFormat="1" applyFont="1" applyBorder="1"/>
    <xf numFmtId="167" fontId="35" fillId="0" borderId="0" xfId="0" applyNumberFormat="1" applyFont="1" applyAlignment="1">
      <alignment horizontal="right"/>
    </xf>
    <xf numFmtId="0" fontId="37" fillId="0" borderId="0" xfId="0" applyFont="1"/>
    <xf numFmtId="0" fontId="13" fillId="0" borderId="146" xfId="0" applyFont="1" applyBorder="1"/>
    <xf numFmtId="167" fontId="13" fillId="0" borderId="0" xfId="0" applyNumberFormat="1" applyFont="1" applyAlignment="1">
      <alignment horizontal="center"/>
    </xf>
    <xf numFmtId="164" fontId="6" fillId="0" borderId="139" xfId="0" applyNumberFormat="1" applyFont="1" applyBorder="1" applyAlignment="1">
      <alignment horizontal="right"/>
    </xf>
    <xf numFmtId="167" fontId="6" fillId="0" borderId="135" xfId="0" applyNumberFormat="1" applyFont="1" applyBorder="1" applyAlignment="1">
      <alignment horizontal="right"/>
    </xf>
    <xf numFmtId="164" fontId="6" fillId="0" borderId="134" xfId="0" applyNumberFormat="1" applyFont="1" applyBorder="1"/>
    <xf numFmtId="49" fontId="6" fillId="0" borderId="0" xfId="0" applyNumberFormat="1" applyFont="1" applyAlignment="1">
      <alignment horizontal="center"/>
    </xf>
    <xf numFmtId="0" fontId="38" fillId="0" borderId="0" xfId="0" applyFont="1"/>
    <xf numFmtId="167" fontId="39" fillId="0" borderId="0" xfId="0" applyNumberFormat="1" applyFont="1"/>
    <xf numFmtId="167" fontId="6" fillId="0" borderId="0" xfId="0" applyNumberFormat="1" applyFont="1" applyAlignment="1">
      <alignment horizontal="center"/>
    </xf>
    <xf numFmtId="164" fontId="6" fillId="0" borderId="134" xfId="0" applyNumberFormat="1" applyFont="1" applyBorder="1" applyAlignment="1">
      <alignment horizontal="left"/>
    </xf>
    <xf numFmtId="172" fontId="7" fillId="0" borderId="96" xfId="0" applyNumberFormat="1" applyFont="1" applyBorder="1" applyAlignment="1">
      <alignment horizontal="right"/>
    </xf>
    <xf numFmtId="167" fontId="41" fillId="0" borderId="0" xfId="0" applyNumberFormat="1" applyFont="1"/>
    <xf numFmtId="0" fontId="13" fillId="0" borderId="107" xfId="0" applyFont="1" applyBorder="1"/>
    <xf numFmtId="167" fontId="6" fillId="0" borderId="147" xfId="0" applyNumberFormat="1" applyFont="1" applyBorder="1" applyProtection="1">
      <protection locked="0"/>
    </xf>
    <xf numFmtId="167" fontId="35" fillId="0" borderId="147" xfId="0" applyNumberFormat="1" applyFont="1" applyBorder="1" applyProtection="1">
      <protection locked="0"/>
    </xf>
    <xf numFmtId="167" fontId="6" fillId="0" borderId="147" xfId="0" applyNumberFormat="1" applyFont="1" applyBorder="1"/>
    <xf numFmtId="167" fontId="6" fillId="0" borderId="132" xfId="0" applyNumberFormat="1" applyFont="1" applyBorder="1" applyProtection="1">
      <protection locked="0"/>
    </xf>
    <xf numFmtId="164" fontId="6" fillId="0" borderId="0" xfId="0" applyNumberFormat="1" applyFont="1" applyAlignment="1" applyProtection="1">
      <alignment horizontal="right"/>
      <protection locked="0"/>
    </xf>
    <xf numFmtId="167" fontId="31" fillId="0" borderId="0" xfId="0" applyNumberFormat="1" applyFont="1"/>
    <xf numFmtId="167" fontId="41" fillId="0" borderId="134" xfId="0" applyNumberFormat="1" applyFont="1" applyBorder="1" applyAlignment="1">
      <alignment horizontal="right"/>
    </xf>
    <xf numFmtId="167" fontId="13" fillId="2" borderId="98" xfId="0" applyNumberFormat="1" applyFont="1" applyFill="1" applyBorder="1"/>
    <xf numFmtId="167" fontId="5" fillId="2" borderId="159" xfId="0" applyNumberFormat="1" applyFont="1" applyFill="1" applyBorder="1" applyProtection="1">
      <protection locked="0"/>
    </xf>
    <xf numFmtId="167" fontId="7" fillId="0" borderId="12" xfId="0" applyNumberFormat="1" applyFont="1" applyBorder="1" applyProtection="1">
      <protection locked="0"/>
    </xf>
    <xf numFmtId="167" fontId="7" fillId="0" borderId="56" xfId="0" applyNumberFormat="1" applyFont="1" applyBorder="1"/>
    <xf numFmtId="167" fontId="7" fillId="0" borderId="161" xfId="0" applyNumberFormat="1" applyFont="1" applyBorder="1"/>
    <xf numFmtId="167" fontId="7" fillId="0" borderId="159" xfId="0" applyNumberFormat="1" applyFont="1" applyBorder="1"/>
    <xf numFmtId="167" fontId="6" fillId="0" borderId="159" xfId="0" applyNumberFormat="1" applyFont="1" applyBorder="1" applyProtection="1">
      <protection locked="0"/>
    </xf>
    <xf numFmtId="167" fontId="7" fillId="2" borderId="161" xfId="0" applyNumberFormat="1" applyFont="1" applyFill="1" applyBorder="1"/>
    <xf numFmtId="167" fontId="7" fillId="2" borderId="159" xfId="0" applyNumberFormat="1" applyFont="1" applyFill="1" applyBorder="1"/>
    <xf numFmtId="167" fontId="6" fillId="0" borderId="56" xfId="0" applyNumberFormat="1" applyFont="1" applyBorder="1" applyAlignment="1">
      <alignment horizontal="left"/>
    </xf>
    <xf numFmtId="167" fontId="7" fillId="2" borderId="161" xfId="0" applyNumberFormat="1" applyFont="1" applyFill="1" applyBorder="1" applyProtection="1">
      <protection locked="0"/>
    </xf>
    <xf numFmtId="167" fontId="6" fillId="2" borderId="159" xfId="0" applyNumberFormat="1" applyFont="1" applyFill="1" applyBorder="1" applyProtection="1">
      <protection locked="0"/>
    </xf>
    <xf numFmtId="167" fontId="7" fillId="2" borderId="147" xfId="0" applyNumberFormat="1" applyFont="1" applyFill="1" applyBorder="1" applyProtection="1">
      <protection locked="0"/>
    </xf>
    <xf numFmtId="167" fontId="6" fillId="2" borderId="147" xfId="0" applyNumberFormat="1" applyFont="1" applyFill="1" applyBorder="1" applyProtection="1">
      <protection locked="0"/>
    </xf>
    <xf numFmtId="167" fontId="6" fillId="2" borderId="147" xfId="0" applyNumberFormat="1" applyFont="1" applyFill="1" applyBorder="1"/>
    <xf numFmtId="167" fontId="7" fillId="2" borderId="168" xfId="0" applyNumberFormat="1" applyFont="1" applyFill="1" applyBorder="1"/>
    <xf numFmtId="167" fontId="7" fillId="0" borderId="170" xfId="0" applyNumberFormat="1" applyFont="1" applyBorder="1" applyAlignment="1">
      <alignment horizontal="right"/>
    </xf>
    <xf numFmtId="167" fontId="6" fillId="0" borderId="170" xfId="0" applyNumberFormat="1" applyFont="1" applyBorder="1" applyAlignment="1">
      <alignment horizontal="right"/>
    </xf>
    <xf numFmtId="172" fontId="7" fillId="0" borderId="171" xfId="0" applyNumberFormat="1" applyFont="1" applyBorder="1" applyAlignment="1">
      <alignment horizontal="right"/>
    </xf>
    <xf numFmtId="167" fontId="7" fillId="0" borderId="172" xfId="0" applyNumberFormat="1" applyFont="1" applyBorder="1" applyAlignment="1">
      <alignment horizontal="right"/>
    </xf>
    <xf numFmtId="0" fontId="6" fillId="0" borderId="139" xfId="0" applyFont="1" applyBorder="1"/>
    <xf numFmtId="9" fontId="6" fillId="0" borderId="0" xfId="0" applyNumberFormat="1" applyFont="1" applyAlignment="1">
      <alignment horizontal="center"/>
    </xf>
    <xf numFmtId="167" fontId="39" fillId="0" borderId="0" xfId="0" applyNumberFormat="1" applyFont="1" applyProtection="1">
      <protection locked="0"/>
    </xf>
    <xf numFmtId="44" fontId="20" fillId="3" borderId="0" xfId="0" applyNumberFormat="1" applyFont="1" applyFill="1" applyAlignment="1">
      <alignment horizontal="left" vertical="center"/>
    </xf>
    <xf numFmtId="167" fontId="20" fillId="2" borderId="0" xfId="0" applyNumberFormat="1" applyFont="1" applyFill="1" applyAlignment="1" applyProtection="1">
      <alignment horizontal="left" vertical="center"/>
      <protection locked="0"/>
    </xf>
    <xf numFmtId="164" fontId="20" fillId="6" borderId="44" xfId="0" applyNumberFormat="1" applyFont="1" applyFill="1" applyBorder="1"/>
    <xf numFmtId="164" fontId="22" fillId="6" borderId="44" xfId="0" applyNumberFormat="1" applyFont="1" applyFill="1" applyBorder="1"/>
    <xf numFmtId="164" fontId="6" fillId="6" borderId="44" xfId="0" applyNumberFormat="1" applyFont="1" applyFill="1" applyBorder="1"/>
    <xf numFmtId="164" fontId="13" fillId="6" borderId="44" xfId="0" applyNumberFormat="1" applyFont="1" applyFill="1" applyBorder="1"/>
    <xf numFmtId="164" fontId="6" fillId="6" borderId="49" xfId="0" applyNumberFormat="1" applyFont="1" applyFill="1" applyBorder="1"/>
    <xf numFmtId="164" fontId="22" fillId="6" borderId="49" xfId="0" applyNumberFormat="1" applyFont="1" applyFill="1" applyBorder="1" applyAlignment="1">
      <alignment vertical="top"/>
    </xf>
    <xf numFmtId="0" fontId="13" fillId="6" borderId="134" xfId="0" applyFont="1" applyFill="1" applyBorder="1" applyAlignment="1" applyProtection="1">
      <alignment horizontal="center"/>
      <protection locked="0"/>
    </xf>
    <xf numFmtId="3" fontId="20" fillId="2" borderId="0" xfId="0" applyNumberFormat="1" applyFont="1" applyFill="1" applyAlignment="1">
      <alignment horizontal="left" vertical="center"/>
    </xf>
    <xf numFmtId="0" fontId="4" fillId="0" borderId="0" xfId="0" applyFont="1"/>
    <xf numFmtId="164" fontId="6" fillId="2" borderId="0" xfId="0" applyNumberFormat="1" applyFont="1" applyFill="1" applyAlignment="1">
      <alignment vertical="center"/>
    </xf>
    <xf numFmtId="167" fontId="10" fillId="0" borderId="181" xfId="0" applyNumberFormat="1" applyFont="1" applyBorder="1" applyAlignment="1" applyProtection="1">
      <alignment horizontal="center"/>
      <protection locked="0"/>
    </xf>
    <xf numFmtId="164" fontId="10" fillId="0" borderId="179" xfId="0" applyNumberFormat="1" applyFont="1" applyBorder="1" applyAlignment="1" applyProtection="1">
      <alignment horizontal="center"/>
      <protection locked="0"/>
    </xf>
    <xf numFmtId="167" fontId="10" fillId="0" borderId="182" xfId="0" applyNumberFormat="1" applyFont="1" applyBorder="1" applyAlignment="1" applyProtection="1">
      <alignment horizontal="center"/>
      <protection locked="0"/>
    </xf>
    <xf numFmtId="0" fontId="13" fillId="0" borderId="0" xfId="0" applyFont="1" applyAlignment="1">
      <alignment horizontal="center"/>
    </xf>
    <xf numFmtId="0" fontId="13" fillId="0" borderId="190" xfId="0" applyFont="1" applyBorder="1"/>
    <xf numFmtId="165" fontId="21" fillId="0" borderId="138" xfId="0" applyNumberFormat="1" applyFont="1" applyBorder="1" applyAlignment="1">
      <alignment horizontal="center"/>
    </xf>
    <xf numFmtId="165" fontId="21" fillId="0" borderId="134" xfId="0" applyNumberFormat="1" applyFont="1" applyBorder="1" applyAlignment="1">
      <alignment horizontal="center"/>
    </xf>
    <xf numFmtId="167" fontId="6" fillId="2" borderId="0" xfId="0" applyNumberFormat="1" applyFont="1" applyFill="1"/>
    <xf numFmtId="3" fontId="6" fillId="2" borderId="176" xfId="0" applyNumberFormat="1" applyFont="1" applyFill="1" applyBorder="1" applyAlignment="1">
      <alignment vertical="center"/>
    </xf>
    <xf numFmtId="0" fontId="13" fillId="0" borderId="26" xfId="0" applyFont="1" applyBorder="1" applyAlignment="1">
      <alignment horizontal="left"/>
    </xf>
    <xf numFmtId="170" fontId="6" fillId="0" borderId="0" xfId="0" applyNumberFormat="1" applyFont="1" applyAlignment="1">
      <alignment horizontal="center"/>
    </xf>
    <xf numFmtId="167" fontId="10" fillId="0" borderId="179" xfId="0" applyNumberFormat="1" applyFont="1" applyBorder="1" applyAlignment="1" applyProtection="1">
      <alignment horizontal="center"/>
      <protection locked="0"/>
    </xf>
    <xf numFmtId="164" fontId="22" fillId="0" borderId="0" xfId="0" applyNumberFormat="1" applyFont="1"/>
    <xf numFmtId="164" fontId="22" fillId="0" borderId="0" xfId="0" applyNumberFormat="1" applyFont="1" applyAlignment="1">
      <alignment vertical="top"/>
    </xf>
    <xf numFmtId="167" fontId="6" fillId="0" borderId="0" xfId="0" applyNumberFormat="1" applyFont="1" applyAlignment="1" applyProtection="1">
      <alignment horizontal="right"/>
      <protection locked="0"/>
    </xf>
    <xf numFmtId="167" fontId="6" fillId="0" borderId="0" xfId="0" applyNumberFormat="1" applyFont="1" applyProtection="1">
      <protection locked="0"/>
    </xf>
    <xf numFmtId="49" fontId="6" fillId="0" borderId="0" xfId="0" applyNumberFormat="1" applyFont="1" applyAlignment="1" applyProtection="1">
      <alignment horizontal="center"/>
      <protection locked="0"/>
    </xf>
    <xf numFmtId="49" fontId="6" fillId="0" borderId="0" xfId="0" applyNumberFormat="1" applyFont="1" applyAlignment="1" applyProtection="1">
      <alignment horizontal="center" vertical="center"/>
      <protection locked="0"/>
    </xf>
    <xf numFmtId="0" fontId="0" fillId="0" borderId="0" xfId="0" applyAlignment="1">
      <alignment vertical="center"/>
    </xf>
    <xf numFmtId="164" fontId="38" fillId="0" borderId="0" xfId="0" applyNumberFormat="1" applyFont="1" applyProtection="1">
      <protection locked="0"/>
    </xf>
    <xf numFmtId="167" fontId="7" fillId="0" borderId="159" xfId="0" applyNumberFormat="1" applyFont="1" applyBorder="1" applyProtection="1">
      <protection locked="0"/>
    </xf>
    <xf numFmtId="164" fontId="35" fillId="0" borderId="147" xfId="0" quotePrefix="1" applyNumberFormat="1" applyFont="1" applyBorder="1" applyProtection="1">
      <protection locked="0"/>
    </xf>
    <xf numFmtId="167" fontId="8" fillId="0" borderId="159" xfId="0" applyNumberFormat="1" applyFont="1" applyBorder="1" applyProtection="1">
      <protection locked="0"/>
    </xf>
    <xf numFmtId="167" fontId="6" fillId="2" borderId="141" xfId="0" applyNumberFormat="1" applyFont="1" applyFill="1" applyBorder="1" applyProtection="1">
      <protection locked="0"/>
    </xf>
    <xf numFmtId="167" fontId="6" fillId="2" borderId="56" xfId="0" applyNumberFormat="1" applyFont="1" applyFill="1" applyBorder="1" applyProtection="1">
      <protection locked="0"/>
    </xf>
    <xf numFmtId="167" fontId="8" fillId="0" borderId="26" xfId="0" applyNumberFormat="1" applyFont="1" applyBorder="1" applyAlignment="1" applyProtection="1">
      <alignment horizontal="right"/>
      <protection locked="0"/>
    </xf>
    <xf numFmtId="167" fontId="13" fillId="0" borderId="135" xfId="0" applyNumberFormat="1" applyFont="1" applyBorder="1" applyProtection="1">
      <protection locked="0"/>
    </xf>
    <xf numFmtId="164" fontId="13" fillId="0" borderId="0" xfId="0" applyNumberFormat="1" applyFont="1" applyProtection="1">
      <protection locked="0"/>
    </xf>
    <xf numFmtId="167" fontId="7" fillId="0" borderId="148" xfId="0" applyNumberFormat="1" applyFont="1" applyBorder="1" applyAlignment="1" applyProtection="1">
      <alignment horizontal="center"/>
      <protection locked="0"/>
    </xf>
    <xf numFmtId="167" fontId="7" fillId="0" borderId="149" xfId="0" applyNumberFormat="1" applyFont="1" applyBorder="1" applyAlignment="1" applyProtection="1">
      <alignment horizontal="center"/>
      <protection locked="0"/>
    </xf>
    <xf numFmtId="167" fontId="7" fillId="0" borderId="150" xfId="0" applyNumberFormat="1" applyFont="1" applyBorder="1" applyAlignment="1" applyProtection="1">
      <alignment horizontal="center"/>
      <protection locked="0"/>
    </xf>
    <xf numFmtId="167" fontId="7" fillId="0" borderId="151" xfId="0" applyNumberFormat="1" applyFont="1" applyBorder="1" applyAlignment="1" applyProtection="1">
      <alignment horizontal="center"/>
      <protection locked="0"/>
    </xf>
    <xf numFmtId="167" fontId="7" fillId="0" borderId="152" xfId="0" applyNumberFormat="1" applyFont="1" applyBorder="1" applyAlignment="1" applyProtection="1">
      <alignment horizontal="center"/>
      <protection locked="0"/>
    </xf>
    <xf numFmtId="164" fontId="7" fillId="0" borderId="151" xfId="0" applyNumberFormat="1" applyFont="1" applyBorder="1" applyAlignment="1" applyProtection="1">
      <alignment horizontal="center"/>
      <protection locked="0"/>
    </xf>
    <xf numFmtId="167" fontId="7" fillId="0" borderId="153" xfId="0" applyNumberFormat="1" applyFont="1" applyBorder="1" applyAlignment="1" applyProtection="1">
      <alignment horizontal="center"/>
      <protection locked="0"/>
    </xf>
    <xf numFmtId="171" fontId="6" fillId="0" borderId="0" xfId="0" applyNumberFormat="1" applyFont="1" applyProtection="1">
      <protection locked="0"/>
    </xf>
    <xf numFmtId="164" fontId="39" fillId="0" borderId="0" xfId="0" applyNumberFormat="1" applyFont="1" applyProtection="1">
      <protection locked="0"/>
    </xf>
    <xf numFmtId="167" fontId="28" fillId="0" borderId="0" xfId="0" applyNumberFormat="1" applyFont="1" applyAlignment="1" applyProtection="1">
      <alignment horizontal="right"/>
      <protection locked="0"/>
    </xf>
    <xf numFmtId="167" fontId="28" fillId="0" borderId="0" xfId="0" applyNumberFormat="1" applyFont="1" applyProtection="1">
      <protection locked="0"/>
    </xf>
    <xf numFmtId="0" fontId="13" fillId="0" borderId="138" xfId="0" applyFont="1" applyBorder="1" applyProtection="1">
      <protection locked="0"/>
    </xf>
    <xf numFmtId="167" fontId="6" fillId="0" borderId="140" xfId="0" applyNumberFormat="1" applyFont="1" applyBorder="1" applyProtection="1">
      <protection locked="0"/>
    </xf>
    <xf numFmtId="167" fontId="7" fillId="0" borderId="56" xfId="0" applyNumberFormat="1" applyFont="1" applyBorder="1" applyAlignment="1" applyProtection="1">
      <alignment horizontal="center"/>
      <protection locked="0"/>
    </xf>
    <xf numFmtId="167" fontId="7" fillId="0" borderId="75" xfId="0" applyNumberFormat="1" applyFont="1" applyBorder="1" applyAlignment="1" applyProtection="1">
      <alignment horizontal="center"/>
      <protection locked="0"/>
    </xf>
    <xf numFmtId="167" fontId="7" fillId="0" borderId="63" xfId="0" applyNumberFormat="1" applyFont="1" applyBorder="1" applyAlignment="1" applyProtection="1">
      <alignment horizontal="center"/>
      <protection locked="0"/>
    </xf>
    <xf numFmtId="167" fontId="7" fillId="0" borderId="194" xfId="0" applyNumberFormat="1" applyFont="1" applyBorder="1" applyAlignment="1" applyProtection="1">
      <alignment horizontal="center"/>
      <protection locked="0"/>
    </xf>
    <xf numFmtId="170" fontId="6" fillId="0" borderId="0" xfId="0" applyNumberFormat="1" applyFont="1"/>
    <xf numFmtId="0" fontId="43" fillId="0" borderId="0" xfId="0" applyFont="1" applyAlignment="1">
      <alignment horizontal="left" vertical="center" wrapText="1"/>
    </xf>
    <xf numFmtId="0" fontId="43" fillId="0" borderId="0" xfId="0" applyFont="1" applyAlignment="1">
      <alignment horizontal="center" vertical="center" wrapText="1"/>
    </xf>
    <xf numFmtId="0" fontId="19" fillId="0" borderId="0" xfId="1" applyAlignment="1" applyProtection="1">
      <alignment horizontal="left" vertical="center" wrapText="1"/>
    </xf>
    <xf numFmtId="1" fontId="0" fillId="0" borderId="0" xfId="0" applyNumberFormat="1"/>
    <xf numFmtId="164" fontId="4" fillId="0" borderId="0" xfId="0" applyNumberFormat="1" applyFont="1"/>
    <xf numFmtId="167" fontId="12" fillId="0" borderId="227" xfId="0" applyNumberFormat="1" applyFont="1" applyBorder="1" applyAlignment="1">
      <alignment horizontal="center"/>
    </xf>
    <xf numFmtId="167" fontId="12" fillId="0" borderId="228" xfId="0" applyNumberFormat="1" applyFont="1" applyBorder="1" applyAlignment="1">
      <alignment horizontal="center"/>
    </xf>
    <xf numFmtId="167" fontId="7" fillId="0" borderId="229" xfId="0" applyNumberFormat="1" applyFont="1" applyBorder="1" applyAlignment="1">
      <alignment horizontal="center"/>
    </xf>
    <xf numFmtId="167" fontId="7" fillId="0" borderId="230" xfId="0" applyNumberFormat="1" applyFont="1" applyBorder="1" applyAlignment="1">
      <alignment horizontal="center"/>
    </xf>
    <xf numFmtId="167" fontId="7" fillId="0" borderId="227" xfId="0" applyNumberFormat="1" applyFont="1" applyBorder="1" applyAlignment="1">
      <alignment horizontal="center"/>
    </xf>
    <xf numFmtId="167" fontId="7" fillId="0" borderId="231" xfId="0" applyNumberFormat="1" applyFont="1" applyBorder="1" applyAlignment="1">
      <alignment horizontal="center"/>
    </xf>
    <xf numFmtId="167" fontId="7" fillId="0" borderId="226" xfId="0" applyNumberFormat="1" applyFont="1" applyBorder="1" applyAlignment="1">
      <alignment horizontal="center"/>
    </xf>
    <xf numFmtId="167" fontId="7" fillId="0" borderId="228" xfId="0" applyNumberFormat="1" applyFont="1" applyBorder="1" applyAlignment="1">
      <alignment horizontal="center"/>
    </xf>
    <xf numFmtId="0" fontId="7" fillId="0" borderId="235" xfId="0" applyFont="1" applyBorder="1" applyAlignment="1">
      <alignment horizontal="center"/>
    </xf>
    <xf numFmtId="3" fontId="7" fillId="2" borderId="0" xfId="0" applyNumberFormat="1" applyFont="1" applyFill="1" applyAlignment="1">
      <alignment vertical="center"/>
    </xf>
    <xf numFmtId="0" fontId="7" fillId="0" borderId="237" xfId="0" applyFont="1" applyBorder="1"/>
    <xf numFmtId="173" fontId="6" fillId="0" borderId="21" xfId="0" applyNumberFormat="1" applyFont="1" applyBorder="1"/>
    <xf numFmtId="173" fontId="6" fillId="0" borderId="3" xfId="0" applyNumberFormat="1" applyFont="1" applyBorder="1" applyAlignment="1">
      <alignment horizontal="right"/>
    </xf>
    <xf numFmtId="173" fontId="6" fillId="0" borderId="0" xfId="0" applyNumberFormat="1" applyFont="1"/>
    <xf numFmtId="173" fontId="6" fillId="0" borderId="79" xfId="0" applyNumberFormat="1" applyFont="1" applyBorder="1"/>
    <xf numFmtId="173" fontId="13" fillId="0" borderId="58" xfId="2" applyNumberFormat="1" applyFont="1" applyFill="1" applyBorder="1" applyProtection="1"/>
    <xf numFmtId="173" fontId="13" fillId="4" borderId="141" xfId="0" applyNumberFormat="1" applyFont="1" applyFill="1" applyBorder="1" applyProtection="1">
      <protection locked="0"/>
    </xf>
    <xf numFmtId="173" fontId="13" fillId="4" borderId="103" xfId="0" applyNumberFormat="1" applyFont="1" applyFill="1" applyBorder="1" applyProtection="1">
      <protection locked="0"/>
    </xf>
    <xf numFmtId="1" fontId="6" fillId="0" borderId="1" xfId="0" applyNumberFormat="1" applyFont="1" applyBorder="1" applyAlignment="1">
      <alignment horizontal="right"/>
    </xf>
    <xf numFmtId="1" fontId="6" fillId="0" borderId="100" xfId="0" applyNumberFormat="1" applyFont="1" applyBorder="1" applyAlignment="1">
      <alignment horizontal="right"/>
    </xf>
    <xf numFmtId="1" fontId="6" fillId="0" borderId="39" xfId="0" applyNumberFormat="1" applyFont="1" applyBorder="1" applyAlignment="1">
      <alignment horizontal="right"/>
    </xf>
    <xf numFmtId="1" fontId="6" fillId="0" borderId="100" xfId="0" applyNumberFormat="1" applyFont="1" applyBorder="1" applyAlignment="1" applyProtection="1">
      <alignment horizontal="right"/>
      <protection locked="0"/>
    </xf>
    <xf numFmtId="1" fontId="6" fillId="0" borderId="1" xfId="0" applyNumberFormat="1" applyFont="1" applyBorder="1" applyAlignment="1" applyProtection="1">
      <alignment horizontal="right"/>
      <protection locked="0"/>
    </xf>
    <xf numFmtId="1" fontId="6" fillId="0" borderId="39" xfId="0" applyNumberFormat="1" applyFont="1" applyBorder="1" applyAlignment="1" applyProtection="1">
      <alignment horizontal="right"/>
      <protection locked="0"/>
    </xf>
    <xf numFmtId="173" fontId="6" fillId="0" borderId="1" xfId="0" applyNumberFormat="1" applyFont="1" applyBorder="1" applyAlignment="1">
      <alignment horizontal="right"/>
    </xf>
    <xf numFmtId="173" fontId="6" fillId="0" borderId="10" xfId="0" applyNumberFormat="1" applyFont="1" applyBorder="1" applyAlignment="1">
      <alignment horizontal="right"/>
    </xf>
    <xf numFmtId="173" fontId="6" fillId="0" borderId="100" xfId="0" applyNumberFormat="1" applyFont="1" applyBorder="1" applyAlignment="1">
      <alignment horizontal="right"/>
    </xf>
    <xf numFmtId="173" fontId="6" fillId="0" borderId="39" xfId="0" applyNumberFormat="1" applyFont="1" applyBorder="1" applyAlignment="1">
      <alignment horizontal="right"/>
    </xf>
    <xf numFmtId="174" fontId="6" fillId="0" borderId="9" xfId="0" applyNumberFormat="1" applyFont="1" applyBorder="1" applyAlignment="1">
      <alignment horizontal="right"/>
    </xf>
    <xf numFmtId="174" fontId="6" fillId="0" borderId="1" xfId="0" applyNumberFormat="1" applyFont="1" applyBorder="1" applyAlignment="1">
      <alignment horizontal="right"/>
    </xf>
    <xf numFmtId="174" fontId="6" fillId="0" borderId="16" xfId="0" applyNumberFormat="1" applyFont="1" applyBorder="1" applyAlignment="1">
      <alignment horizontal="right"/>
    </xf>
    <xf numFmtId="174" fontId="6" fillId="0" borderId="11" xfId="0" applyNumberFormat="1" applyFont="1" applyBorder="1" applyAlignment="1">
      <alignment horizontal="right"/>
    </xf>
    <xf numFmtId="174" fontId="6" fillId="0" borderId="10" xfId="0" applyNumberFormat="1" applyFont="1" applyBorder="1" applyAlignment="1">
      <alignment horizontal="right"/>
    </xf>
    <xf numFmtId="174" fontId="6" fillId="0" borderId="9" xfId="0" applyNumberFormat="1" applyFont="1" applyBorder="1" applyAlignment="1" applyProtection="1">
      <alignment horizontal="right"/>
      <protection locked="0"/>
    </xf>
    <xf numFmtId="174" fontId="6" fillId="0" borderId="1" xfId="0" applyNumberFormat="1" applyFont="1" applyBorder="1" applyAlignment="1" applyProtection="1">
      <alignment horizontal="right"/>
      <protection locked="0"/>
    </xf>
    <xf numFmtId="174" fontId="6" fillId="0" borderId="42" xfId="0" applyNumberFormat="1" applyFont="1" applyBorder="1" applyAlignment="1" applyProtection="1">
      <alignment horizontal="right"/>
      <protection locked="0"/>
    </xf>
    <xf numFmtId="174" fontId="6" fillId="0" borderId="28" xfId="0" applyNumberFormat="1" applyFont="1" applyBorder="1" applyAlignment="1" applyProtection="1">
      <alignment horizontal="right"/>
      <protection locked="0"/>
    </xf>
    <xf numFmtId="174" fontId="6" fillId="0" borderId="10" xfId="0" applyNumberFormat="1" applyFont="1" applyBorder="1" applyAlignment="1" applyProtection="1">
      <alignment horizontal="right"/>
      <protection locked="0"/>
    </xf>
    <xf numFmtId="174" fontId="6" fillId="0" borderId="28" xfId="0" applyNumberFormat="1" applyFont="1" applyBorder="1" applyAlignment="1">
      <alignment horizontal="right"/>
    </xf>
    <xf numFmtId="173" fontId="6" fillId="6" borderId="147" xfId="0" applyNumberFormat="1" applyFont="1" applyFill="1" applyBorder="1" applyAlignment="1" applyProtection="1">
      <alignment horizontal="right"/>
      <protection locked="0"/>
    </xf>
    <xf numFmtId="173" fontId="6" fillId="6" borderId="56" xfId="0" applyNumberFormat="1" applyFont="1" applyFill="1" applyBorder="1" applyAlignment="1" applyProtection="1">
      <alignment horizontal="right"/>
      <protection locked="0"/>
    </xf>
    <xf numFmtId="173" fontId="6" fillId="6" borderId="75" xfId="0" applyNumberFormat="1" applyFont="1" applyFill="1" applyBorder="1" applyAlignment="1" applyProtection="1">
      <alignment horizontal="right"/>
      <protection locked="0"/>
    </xf>
    <xf numFmtId="173" fontId="6" fillId="6" borderId="63" xfId="0" applyNumberFormat="1" applyFont="1" applyFill="1" applyBorder="1" applyAlignment="1" applyProtection="1">
      <alignment horizontal="right"/>
      <protection locked="0"/>
    </xf>
    <xf numFmtId="173" fontId="7" fillId="2" borderId="159" xfId="0" applyNumberFormat="1" applyFont="1" applyFill="1" applyBorder="1" applyAlignment="1" applyProtection="1">
      <alignment horizontal="right"/>
      <protection locked="0"/>
    </xf>
    <xf numFmtId="173" fontId="7" fillId="2" borderId="71" xfId="0" applyNumberFormat="1" applyFont="1" applyFill="1" applyBorder="1" applyAlignment="1" applyProtection="1">
      <alignment horizontal="right"/>
      <protection locked="0"/>
    </xf>
    <xf numFmtId="173" fontId="7" fillId="2" borderId="0" xfId="0" applyNumberFormat="1" applyFont="1" applyFill="1" applyAlignment="1" applyProtection="1">
      <alignment horizontal="right"/>
      <protection locked="0"/>
    </xf>
    <xf numFmtId="173" fontId="7" fillId="2" borderId="91" xfId="0" applyNumberFormat="1" applyFont="1" applyFill="1" applyBorder="1" applyAlignment="1" applyProtection="1">
      <alignment horizontal="right"/>
      <protection locked="0"/>
    </xf>
    <xf numFmtId="173" fontId="8" fillId="0" borderId="159" xfId="0" applyNumberFormat="1" applyFont="1" applyBorder="1" applyAlignment="1" applyProtection="1">
      <alignment horizontal="right"/>
      <protection locked="0"/>
    </xf>
    <xf numFmtId="173" fontId="8" fillId="0" borderId="71" xfId="0" applyNumberFormat="1" applyFont="1" applyBorder="1" applyAlignment="1" applyProtection="1">
      <alignment horizontal="right"/>
      <protection locked="0"/>
    </xf>
    <xf numFmtId="173" fontId="8" fillId="0" borderId="0" xfId="0" applyNumberFormat="1" applyFont="1" applyAlignment="1" applyProtection="1">
      <alignment horizontal="right"/>
      <protection locked="0"/>
    </xf>
    <xf numFmtId="173" fontId="8" fillId="0" borderId="91" xfId="0" applyNumberFormat="1" applyFont="1" applyBorder="1" applyAlignment="1" applyProtection="1">
      <alignment horizontal="right"/>
      <protection locked="0"/>
    </xf>
    <xf numFmtId="173" fontId="6" fillId="0" borderId="147" xfId="0" applyNumberFormat="1" applyFont="1" applyBorder="1" applyAlignment="1" applyProtection="1">
      <alignment horizontal="right"/>
      <protection locked="0"/>
    </xf>
    <xf numFmtId="173" fontId="6" fillId="0" borderId="72" xfId="0" applyNumberFormat="1" applyFont="1" applyBorder="1" applyAlignment="1" applyProtection="1">
      <alignment horizontal="right"/>
      <protection locked="0"/>
    </xf>
    <xf numFmtId="173" fontId="6" fillId="0" borderId="74" xfId="0" applyNumberFormat="1" applyFont="1" applyBorder="1" applyAlignment="1" applyProtection="1">
      <alignment horizontal="right"/>
      <protection locked="0"/>
    </xf>
    <xf numFmtId="173" fontId="6" fillId="0" borderId="159" xfId="0" applyNumberFormat="1" applyFont="1" applyBorder="1" applyAlignment="1" applyProtection="1">
      <alignment horizontal="right"/>
      <protection locked="0"/>
    </xf>
    <xf numFmtId="173" fontId="6" fillId="0" borderId="71" xfId="0" applyNumberFormat="1" applyFont="1" applyBorder="1" applyAlignment="1" applyProtection="1">
      <alignment horizontal="right"/>
      <protection locked="0"/>
    </xf>
    <xf numFmtId="173" fontId="6" fillId="0" borderId="0" xfId="0" applyNumberFormat="1" applyFont="1" applyAlignment="1" applyProtection="1">
      <alignment horizontal="right"/>
      <protection locked="0"/>
    </xf>
    <xf numFmtId="173" fontId="13" fillId="0" borderId="0" xfId="0" applyNumberFormat="1" applyFont="1" applyProtection="1">
      <protection locked="0"/>
    </xf>
    <xf numFmtId="173" fontId="13" fillId="0" borderId="135" xfId="0" applyNumberFormat="1" applyFont="1" applyBorder="1" applyProtection="1">
      <protection locked="0"/>
    </xf>
    <xf numFmtId="167" fontId="6" fillId="0" borderId="147" xfId="0" applyNumberFormat="1" applyFont="1" applyBorder="1" applyAlignment="1" applyProtection="1">
      <alignment horizontal="left"/>
      <protection locked="0"/>
    </xf>
    <xf numFmtId="173" fontId="6" fillId="0" borderId="26" xfId="0" applyNumberFormat="1" applyFont="1" applyBorder="1" applyAlignment="1" applyProtection="1">
      <alignment horizontal="right"/>
      <protection locked="0"/>
    </xf>
    <xf numFmtId="173" fontId="6" fillId="0" borderId="141" xfId="0" applyNumberFormat="1" applyFont="1" applyBorder="1" applyAlignment="1" applyProtection="1">
      <alignment horizontal="right"/>
      <protection locked="0"/>
    </xf>
    <xf numFmtId="173" fontId="7" fillId="2" borderId="26" xfId="0" applyNumberFormat="1" applyFont="1" applyFill="1" applyBorder="1" applyAlignment="1" applyProtection="1">
      <alignment horizontal="right"/>
      <protection locked="0"/>
    </xf>
    <xf numFmtId="173" fontId="8" fillId="0" borderId="26" xfId="0" applyNumberFormat="1" applyFont="1" applyBorder="1" applyAlignment="1" applyProtection="1">
      <alignment horizontal="right"/>
      <protection locked="0"/>
    </xf>
    <xf numFmtId="173" fontId="6" fillId="0" borderId="58" xfId="0" applyNumberFormat="1" applyFont="1" applyBorder="1" applyAlignment="1" applyProtection="1">
      <alignment horizontal="right"/>
      <protection locked="0"/>
    </xf>
    <xf numFmtId="173" fontId="6" fillId="0" borderId="173" xfId="0" applyNumberFormat="1" applyFont="1" applyBorder="1" applyAlignment="1" applyProtection="1">
      <alignment horizontal="right"/>
      <protection locked="0"/>
    </xf>
    <xf numFmtId="174" fontId="6" fillId="0" borderId="0" xfId="0" applyNumberFormat="1" applyFont="1" applyProtection="1">
      <protection locked="0"/>
    </xf>
    <xf numFmtId="174" fontId="31" fillId="0" borderId="0" xfId="0" applyNumberFormat="1" applyFont="1"/>
    <xf numFmtId="174" fontId="13" fillId="0" borderId="0" xfId="0" applyNumberFormat="1" applyFont="1"/>
    <xf numFmtId="174" fontId="6" fillId="0" borderId="0" xfId="0" applyNumberFormat="1" applyFont="1"/>
    <xf numFmtId="173" fontId="6" fillId="0" borderId="0" xfId="0" applyNumberFormat="1" applyFont="1" applyProtection="1">
      <protection locked="0"/>
    </xf>
    <xf numFmtId="173" fontId="7" fillId="0" borderId="19" xfId="0" applyNumberFormat="1" applyFont="1" applyBorder="1" applyAlignment="1">
      <alignment horizontal="right"/>
    </xf>
    <xf numFmtId="173" fontId="7" fillId="0" borderId="25" xfId="0" applyNumberFormat="1" applyFont="1" applyBorder="1" applyAlignment="1">
      <alignment horizontal="right"/>
    </xf>
    <xf numFmtId="173" fontId="6" fillId="0" borderId="73" xfId="0" applyNumberFormat="1" applyFont="1" applyBorder="1" applyAlignment="1">
      <alignment horizontal="right"/>
    </xf>
    <xf numFmtId="173" fontId="7" fillId="0" borderId="30" xfId="0" applyNumberFormat="1" applyFont="1" applyBorder="1" applyAlignment="1">
      <alignment horizontal="right"/>
    </xf>
    <xf numFmtId="173" fontId="7" fillId="0" borderId="91" xfId="0" applyNumberFormat="1" applyFont="1" applyBorder="1" applyAlignment="1">
      <alignment horizontal="right"/>
    </xf>
    <xf numFmtId="173" fontId="6" fillId="0" borderId="92" xfId="0" applyNumberFormat="1" applyFont="1" applyBorder="1" applyAlignment="1">
      <alignment horizontal="right"/>
    </xf>
    <xf numFmtId="164" fontId="45" fillId="0" borderId="123" xfId="0" applyNumberFormat="1" applyFont="1" applyBorder="1"/>
    <xf numFmtId="164" fontId="45" fillId="0" borderId="83" xfId="0" applyNumberFormat="1" applyFont="1" applyBorder="1" applyAlignment="1">
      <alignment horizontal="center"/>
    </xf>
    <xf numFmtId="164" fontId="45" fillId="0" borderId="48" xfId="0" applyNumberFormat="1" applyFont="1" applyBorder="1" applyAlignment="1">
      <alignment horizontal="center"/>
    </xf>
    <xf numFmtId="164" fontId="45" fillId="0" borderId="120" xfId="0" applyNumberFormat="1" applyFont="1" applyBorder="1"/>
    <xf numFmtId="164" fontId="45" fillId="0" borderId="71" xfId="0" applyNumberFormat="1" applyFont="1" applyBorder="1" applyAlignment="1">
      <alignment horizontal="center"/>
    </xf>
    <xf numFmtId="164" fontId="45" fillId="0" borderId="26" xfId="0" applyNumberFormat="1" applyFont="1" applyBorder="1" applyAlignment="1">
      <alignment horizontal="center"/>
    </xf>
    <xf numFmtId="164" fontId="46" fillId="0" borderId="123" xfId="0" applyNumberFormat="1" applyFont="1" applyBorder="1"/>
    <xf numFmtId="164" fontId="46" fillId="0" borderId="83" xfId="0" applyNumberFormat="1" applyFont="1" applyBorder="1" applyAlignment="1">
      <alignment horizontal="center"/>
    </xf>
    <xf numFmtId="164" fontId="46" fillId="0" borderId="48" xfId="0" applyNumberFormat="1" applyFont="1" applyBorder="1" applyAlignment="1">
      <alignment horizontal="center"/>
    </xf>
    <xf numFmtId="173" fontId="13" fillId="0" borderId="247" xfId="2" applyNumberFormat="1" applyFont="1" applyBorder="1"/>
    <xf numFmtId="0" fontId="0" fillId="0" borderId="159" xfId="0" applyBorder="1"/>
    <xf numFmtId="0" fontId="0" fillId="8" borderId="103" xfId="0" applyFill="1" applyBorder="1"/>
    <xf numFmtId="0" fontId="0" fillId="8" borderId="247" xfId="0" applyFill="1" applyBorder="1"/>
    <xf numFmtId="173" fontId="13" fillId="0" borderId="248" xfId="2" applyNumberFormat="1" applyFont="1" applyBorder="1"/>
    <xf numFmtId="173" fontId="13" fillId="0" borderId="236" xfId="2" applyNumberFormat="1" applyFont="1" applyFill="1" applyBorder="1" applyProtection="1"/>
    <xf numFmtId="173" fontId="13" fillId="0" borderId="236" xfId="2" applyNumberFormat="1" applyFont="1" applyBorder="1"/>
    <xf numFmtId="173" fontId="13" fillId="0" borderId="119" xfId="2" applyNumberFormat="1" applyFont="1" applyFill="1" applyBorder="1" applyProtection="1"/>
    <xf numFmtId="173" fontId="21" fillId="0" borderId="248" xfId="2" applyNumberFormat="1" applyFont="1" applyBorder="1"/>
    <xf numFmtId="165" fontId="21" fillId="0" borderId="196" xfId="0" applyNumberFormat="1" applyFont="1" applyBorder="1"/>
    <xf numFmtId="165" fontId="13" fillId="0" borderId="247" xfId="0" applyNumberFormat="1" applyFont="1" applyBorder="1"/>
    <xf numFmtId="165" fontId="13" fillId="0" borderId="196" xfId="0" applyNumberFormat="1" applyFont="1" applyBorder="1"/>
    <xf numFmtId="165" fontId="21" fillId="0" borderId="242" xfId="0" applyNumberFormat="1" applyFont="1" applyBorder="1"/>
    <xf numFmtId="165" fontId="21" fillId="0" borderId="247" xfId="0" applyNumberFormat="1" applyFont="1" applyBorder="1"/>
    <xf numFmtId="1" fontId="13" fillId="0" borderId="0" xfId="0" applyNumberFormat="1" applyFont="1" applyAlignment="1">
      <alignment horizontal="right"/>
    </xf>
    <xf numFmtId="170" fontId="6" fillId="0" borderId="196" xfId="0" applyNumberFormat="1" applyFont="1" applyBorder="1"/>
    <xf numFmtId="164" fontId="6" fillId="0" borderId="196" xfId="0" applyNumberFormat="1" applyFont="1" applyBorder="1"/>
    <xf numFmtId="165" fontId="21" fillId="0" borderId="196" xfId="0" applyNumberFormat="1" applyFont="1" applyBorder="1" applyAlignment="1">
      <alignment horizontal="left" vertical="center"/>
    </xf>
    <xf numFmtId="173" fontId="10" fillId="0" borderId="196" xfId="2" applyNumberFormat="1" applyFont="1" applyBorder="1" applyAlignment="1">
      <alignment vertical="center"/>
    </xf>
    <xf numFmtId="165" fontId="20" fillId="0" borderId="26" xfId="0" applyNumberFormat="1" applyFont="1" applyBorder="1" applyAlignment="1">
      <alignment horizontal="center" vertical="center"/>
    </xf>
    <xf numFmtId="165" fontId="21" fillId="0" borderId="159" xfId="0" applyNumberFormat="1" applyFont="1" applyBorder="1" applyAlignment="1">
      <alignment vertical="center"/>
    </xf>
    <xf numFmtId="3" fontId="13" fillId="0" borderId="103" xfId="2" applyNumberFormat="1" applyFont="1" applyFill="1" applyBorder="1" applyProtection="1"/>
    <xf numFmtId="165" fontId="10" fillId="0" borderId="161" xfId="0" applyNumberFormat="1" applyFont="1" applyBorder="1" applyAlignment="1">
      <alignment vertical="center"/>
    </xf>
    <xf numFmtId="173" fontId="13" fillId="0" borderId="103" xfId="2" applyNumberFormat="1" applyFont="1" applyFill="1" applyBorder="1" applyProtection="1"/>
    <xf numFmtId="168" fontId="13" fillId="0" borderId="26" xfId="2" applyNumberFormat="1" applyFont="1" applyBorder="1"/>
    <xf numFmtId="171" fontId="21" fillId="0" borderId="26" xfId="2" applyNumberFormat="1" applyFont="1" applyBorder="1" applyAlignment="1">
      <alignment vertical="center"/>
    </xf>
    <xf numFmtId="165" fontId="10" fillId="0" borderId="198" xfId="0" applyNumberFormat="1" applyFont="1" applyBorder="1" applyAlignment="1">
      <alignment horizontal="left" vertical="center"/>
    </xf>
    <xf numFmtId="173" fontId="10" fillId="0" borderId="198" xfId="2" applyNumberFormat="1" applyFont="1" applyBorder="1" applyAlignment="1">
      <alignment vertical="center"/>
    </xf>
    <xf numFmtId="165" fontId="10" fillId="0" borderId="196" xfId="0" applyNumberFormat="1" applyFont="1" applyBorder="1" applyAlignment="1">
      <alignment vertical="center"/>
    </xf>
    <xf numFmtId="173" fontId="21" fillId="0" borderId="196" xfId="2" applyNumberFormat="1" applyFont="1" applyFill="1" applyBorder="1" applyAlignment="1">
      <alignment horizontal="right" vertical="center"/>
    </xf>
    <xf numFmtId="165" fontId="10" fillId="0" borderId="249" xfId="0" applyNumberFormat="1" applyFont="1" applyBorder="1" applyAlignment="1">
      <alignment vertical="center"/>
    </xf>
    <xf numFmtId="173" fontId="10" fillId="0" borderId="249" xfId="2" applyNumberFormat="1" applyFont="1" applyFill="1" applyBorder="1" applyAlignment="1">
      <alignment horizontal="right" vertical="center"/>
    </xf>
    <xf numFmtId="164" fontId="21" fillId="0" borderId="103" xfId="0" applyNumberFormat="1" applyFont="1" applyBorder="1" applyAlignment="1">
      <alignment vertical="center"/>
    </xf>
    <xf numFmtId="173" fontId="13" fillId="0" borderId="103" xfId="2" applyNumberFormat="1" applyFont="1" applyBorder="1"/>
    <xf numFmtId="164" fontId="10" fillId="0" borderId="196" xfId="0" applyNumberFormat="1" applyFont="1" applyBorder="1" applyAlignment="1">
      <alignment vertical="center"/>
    </xf>
    <xf numFmtId="173" fontId="21" fillId="0" borderId="196" xfId="2" applyNumberFormat="1" applyFont="1" applyBorder="1" applyAlignment="1">
      <alignment vertical="center"/>
    </xf>
    <xf numFmtId="0" fontId="4" fillId="0" borderId="0" xfId="0" applyFont="1" applyAlignment="1">
      <alignment vertical="center"/>
    </xf>
    <xf numFmtId="165" fontId="20" fillId="0" borderId="250" xfId="0" applyNumberFormat="1" applyFont="1" applyBorder="1" applyAlignment="1">
      <alignment horizontal="center" vertical="center"/>
    </xf>
    <xf numFmtId="165" fontId="21" fillId="0" borderId="250" xfId="0" applyNumberFormat="1" applyFont="1" applyBorder="1" applyAlignment="1">
      <alignment vertical="center"/>
    </xf>
    <xf numFmtId="0" fontId="13" fillId="0" borderId="251" xfId="0" applyFont="1" applyBorder="1"/>
    <xf numFmtId="0" fontId="21" fillId="0" borderId="113" xfId="0" applyFont="1" applyBorder="1" applyAlignment="1">
      <alignment vertical="center"/>
    </xf>
    <xf numFmtId="173" fontId="6" fillId="0" borderId="252" xfId="0" applyNumberFormat="1" applyFont="1" applyBorder="1" applyAlignment="1">
      <alignment horizontal="right"/>
    </xf>
    <xf numFmtId="167" fontId="6" fillId="0" borderId="90" xfId="0" applyNumberFormat="1" applyFont="1" applyBorder="1" applyAlignment="1">
      <alignment horizontal="right"/>
    </xf>
    <xf numFmtId="167" fontId="7" fillId="0" borderId="226" xfId="0" applyNumberFormat="1" applyFont="1" applyBorder="1" applyAlignment="1" applyProtection="1">
      <alignment horizontal="center"/>
      <protection locked="0"/>
    </xf>
    <xf numFmtId="167" fontId="8" fillId="0" borderId="228" xfId="0" applyNumberFormat="1" applyFont="1" applyBorder="1" applyAlignment="1" applyProtection="1">
      <alignment horizontal="center"/>
      <protection locked="0"/>
    </xf>
    <xf numFmtId="167" fontId="7" fillId="0" borderId="243" xfId="0" applyNumberFormat="1" applyFont="1" applyBorder="1" applyAlignment="1" applyProtection="1">
      <alignment horizontal="center"/>
      <protection locked="0"/>
    </xf>
    <xf numFmtId="173" fontId="7" fillId="0" borderId="206" xfId="0" applyNumberFormat="1" applyFont="1" applyBorder="1" applyAlignment="1">
      <alignment horizontal="right"/>
    </xf>
    <xf numFmtId="173" fontId="7" fillId="0" borderId="29" xfId="0" applyNumberFormat="1" applyFont="1" applyBorder="1" applyAlignment="1">
      <alignment horizontal="right"/>
    </xf>
    <xf numFmtId="173" fontId="6" fillId="0" borderId="89" xfId="0" applyNumberFormat="1" applyFont="1" applyBorder="1" applyAlignment="1">
      <alignment horizontal="right"/>
    </xf>
    <xf numFmtId="173" fontId="7" fillId="0" borderId="3" xfId="0" applyNumberFormat="1" applyFont="1" applyBorder="1" applyAlignment="1">
      <alignment horizontal="right"/>
    </xf>
    <xf numFmtId="173" fontId="6" fillId="0" borderId="91" xfId="0" applyNumberFormat="1" applyFont="1" applyBorder="1" applyAlignment="1">
      <alignment horizontal="right"/>
    </xf>
    <xf numFmtId="173" fontId="6" fillId="0" borderId="25" xfId="0" applyNumberFormat="1" applyFont="1" applyBorder="1" applyAlignment="1">
      <alignment horizontal="right"/>
    </xf>
    <xf numFmtId="173" fontId="6" fillId="0" borderId="93" xfId="0" applyNumberFormat="1" applyFont="1" applyBorder="1" applyAlignment="1">
      <alignment horizontal="right"/>
    </xf>
    <xf numFmtId="173" fontId="6" fillId="0" borderId="88" xfId="0" applyNumberFormat="1" applyFont="1" applyBorder="1" applyAlignment="1">
      <alignment horizontal="right"/>
    </xf>
    <xf numFmtId="167" fontId="6" fillId="0" borderId="79" xfId="0" applyNumberFormat="1" applyFont="1" applyBorder="1" applyAlignment="1">
      <alignment horizontal="right"/>
    </xf>
    <xf numFmtId="1" fontId="9" fillId="4" borderId="100" xfId="0" applyNumberFormat="1" applyFont="1" applyFill="1" applyBorder="1" applyAlignment="1" applyProtection="1">
      <alignment horizontal="right"/>
      <protection locked="0"/>
    </xf>
    <xf numFmtId="1" fontId="9" fillId="4" borderId="1" xfId="0" applyNumberFormat="1" applyFont="1" applyFill="1" applyBorder="1" applyAlignment="1" applyProtection="1">
      <alignment horizontal="right"/>
      <protection locked="0"/>
    </xf>
    <xf numFmtId="174" fontId="9" fillId="4" borderId="9" xfId="0" applyNumberFormat="1" applyFont="1" applyFill="1" applyBorder="1" applyAlignment="1" applyProtection="1">
      <alignment horizontal="right"/>
      <protection locked="0"/>
    </xf>
    <xf numFmtId="174" fontId="9" fillId="4" borderId="1" xfId="0" applyNumberFormat="1" applyFont="1" applyFill="1" applyBorder="1" applyAlignment="1" applyProtection="1">
      <alignment horizontal="right"/>
      <protection locked="0"/>
    </xf>
    <xf numFmtId="174" fontId="9" fillId="4" borderId="16" xfId="0" applyNumberFormat="1" applyFont="1" applyFill="1" applyBorder="1" applyAlignment="1" applyProtection="1">
      <alignment horizontal="right"/>
      <protection locked="0"/>
    </xf>
    <xf numFmtId="174" fontId="9" fillId="4" borderId="11" xfId="0" applyNumberFormat="1" applyFont="1" applyFill="1" applyBorder="1" applyAlignment="1" applyProtection="1">
      <alignment horizontal="right"/>
      <protection locked="0"/>
    </xf>
    <xf numFmtId="174" fontId="9" fillId="4" borderId="10" xfId="0" applyNumberFormat="1" applyFont="1" applyFill="1" applyBorder="1" applyAlignment="1" applyProtection="1">
      <alignment horizontal="right"/>
      <protection locked="0"/>
    </xf>
    <xf numFmtId="173" fontId="9" fillId="4" borderId="100" xfId="0" applyNumberFormat="1" applyFont="1" applyFill="1" applyBorder="1" applyAlignment="1" applyProtection="1">
      <alignment horizontal="right"/>
      <protection locked="0"/>
    </xf>
    <xf numFmtId="173" fontId="9" fillId="4" borderId="1" xfId="0" applyNumberFormat="1" applyFont="1" applyFill="1" applyBorder="1" applyAlignment="1" applyProtection="1">
      <alignment horizontal="right"/>
      <protection locked="0"/>
    </xf>
    <xf numFmtId="173" fontId="9" fillId="4" borderId="177" xfId="0" applyNumberFormat="1" applyFont="1" applyFill="1" applyBorder="1" applyAlignment="1" applyProtection="1">
      <alignment horizontal="right"/>
      <protection locked="0"/>
    </xf>
    <xf numFmtId="174" fontId="9" fillId="4" borderId="28" xfId="0" applyNumberFormat="1" applyFont="1" applyFill="1" applyBorder="1" applyAlignment="1" applyProtection="1">
      <alignment horizontal="right"/>
      <protection locked="0"/>
    </xf>
    <xf numFmtId="1" fontId="6" fillId="4" borderId="100" xfId="0" applyNumberFormat="1" applyFont="1" applyFill="1" applyBorder="1" applyAlignment="1" applyProtection="1">
      <alignment horizontal="right"/>
      <protection locked="0"/>
    </xf>
    <xf numFmtId="1" fontId="6" fillId="4" borderId="1" xfId="0" applyNumberFormat="1" applyFont="1" applyFill="1" applyBorder="1" applyAlignment="1" applyProtection="1">
      <alignment horizontal="right"/>
      <protection locked="0"/>
    </xf>
    <xf numFmtId="1" fontId="6" fillId="4" borderId="39" xfId="0" applyNumberFormat="1" applyFont="1" applyFill="1" applyBorder="1" applyAlignment="1" applyProtection="1">
      <alignment horizontal="right"/>
      <protection locked="0"/>
    </xf>
    <xf numFmtId="174" fontId="6" fillId="4" borderId="9" xfId="0" applyNumberFormat="1" applyFont="1" applyFill="1" applyBorder="1" applyAlignment="1" applyProtection="1">
      <alignment horizontal="right"/>
      <protection locked="0"/>
    </xf>
    <xf numFmtId="174" fontId="6" fillId="4" borderId="1" xfId="0" applyNumberFormat="1" applyFont="1" applyFill="1" applyBorder="1" applyAlignment="1" applyProtection="1">
      <alignment horizontal="right"/>
      <protection locked="0"/>
    </xf>
    <xf numFmtId="174" fontId="6" fillId="4" borderId="16" xfId="0" applyNumberFormat="1" applyFont="1" applyFill="1" applyBorder="1" applyAlignment="1" applyProtection="1">
      <alignment horizontal="right"/>
      <protection locked="0"/>
    </xf>
    <xf numFmtId="174" fontId="6" fillId="4" borderId="11" xfId="0" applyNumberFormat="1" applyFont="1" applyFill="1" applyBorder="1" applyAlignment="1" applyProtection="1">
      <alignment horizontal="right"/>
      <protection locked="0"/>
    </xf>
    <xf numFmtId="174" fontId="6" fillId="4" borderId="10" xfId="0" applyNumberFormat="1" applyFont="1" applyFill="1" applyBorder="1" applyAlignment="1" applyProtection="1">
      <alignment horizontal="right"/>
      <protection locked="0"/>
    </xf>
    <xf numFmtId="173" fontId="6" fillId="4" borderId="100" xfId="0" applyNumberFormat="1" applyFont="1" applyFill="1" applyBorder="1" applyAlignment="1" applyProtection="1">
      <alignment horizontal="right"/>
      <protection locked="0"/>
    </xf>
    <xf numFmtId="173" fontId="6" fillId="4" borderId="1" xfId="0" applyNumberFormat="1" applyFont="1" applyFill="1" applyBorder="1" applyAlignment="1" applyProtection="1">
      <alignment horizontal="right"/>
      <protection locked="0"/>
    </xf>
    <xf numFmtId="173" fontId="6" fillId="4" borderId="10" xfId="0" applyNumberFormat="1" applyFont="1" applyFill="1" applyBorder="1" applyAlignment="1" applyProtection="1">
      <alignment horizontal="right"/>
      <protection locked="0"/>
    </xf>
    <xf numFmtId="173" fontId="6" fillId="4" borderId="39" xfId="0" applyNumberFormat="1" applyFont="1" applyFill="1" applyBorder="1" applyAlignment="1" applyProtection="1">
      <alignment horizontal="right"/>
      <protection locked="0"/>
    </xf>
    <xf numFmtId="174" fontId="6" fillId="4" borderId="28" xfId="0" applyNumberFormat="1" applyFont="1" applyFill="1" applyBorder="1" applyAlignment="1" applyProtection="1">
      <alignment horizontal="right"/>
      <protection locked="0"/>
    </xf>
    <xf numFmtId="175" fontId="6" fillId="0" borderId="101" xfId="0" applyNumberFormat="1" applyFont="1" applyBorder="1" applyAlignment="1">
      <alignment horizontal="right"/>
    </xf>
    <xf numFmtId="175" fontId="6" fillId="0" borderId="15" xfId="0" applyNumberFormat="1" applyFont="1" applyBorder="1" applyAlignment="1">
      <alignment horizontal="right"/>
    </xf>
    <xf numFmtId="175" fontId="6" fillId="0" borderId="53" xfId="0" applyNumberFormat="1" applyFont="1" applyBorder="1" applyAlignment="1">
      <alignment horizontal="right"/>
    </xf>
    <xf numFmtId="175" fontId="6" fillId="0" borderId="14" xfId="0" applyNumberFormat="1" applyFont="1" applyBorder="1" applyAlignment="1">
      <alignment horizontal="right"/>
    </xf>
    <xf numFmtId="175" fontId="6" fillId="0" borderId="54" xfId="0" applyNumberFormat="1" applyFont="1" applyBorder="1" applyAlignment="1">
      <alignment horizontal="right"/>
    </xf>
    <xf numFmtId="175" fontId="6" fillId="0" borderId="69" xfId="0" applyNumberFormat="1" applyFont="1" applyBorder="1" applyAlignment="1">
      <alignment horizontal="right"/>
    </xf>
    <xf numFmtId="175" fontId="6" fillId="0" borderId="6" xfId="0" applyNumberFormat="1" applyFont="1" applyBorder="1" applyAlignment="1">
      <alignment horizontal="right"/>
    </xf>
    <xf numFmtId="175" fontId="6" fillId="0" borderId="34" xfId="0" applyNumberFormat="1" applyFont="1" applyBorder="1" applyAlignment="1">
      <alignment horizontal="right"/>
    </xf>
    <xf numFmtId="175" fontId="6" fillId="0" borderId="55" xfId="0" applyNumberFormat="1" applyFont="1" applyBorder="1" applyAlignment="1">
      <alignment horizontal="right"/>
    </xf>
    <xf numFmtId="175" fontId="6" fillId="0" borderId="33" xfId="0" applyNumberFormat="1" applyFont="1" applyBorder="1" applyAlignment="1">
      <alignment horizontal="right"/>
    </xf>
    <xf numFmtId="173" fontId="7" fillId="0" borderId="102" xfId="0" applyNumberFormat="1" applyFont="1" applyBorder="1"/>
    <xf numFmtId="173" fontId="7" fillId="0" borderId="17" xfId="0" applyNumberFormat="1" applyFont="1" applyBorder="1"/>
    <xf numFmtId="173" fontId="7" fillId="0" borderId="40" xfId="0" applyNumberFormat="1" applyFont="1" applyBorder="1"/>
    <xf numFmtId="174" fontId="7" fillId="0" borderId="36" xfId="0" applyNumberFormat="1" applyFont="1" applyBorder="1"/>
    <xf numFmtId="174" fontId="7" fillId="0" borderId="17" xfId="0" applyNumberFormat="1" applyFont="1" applyBorder="1"/>
    <xf numFmtId="174" fontId="7" fillId="0" borderId="22" xfId="0" applyNumberFormat="1" applyFont="1" applyBorder="1"/>
    <xf numFmtId="174" fontId="7" fillId="0" borderId="19" xfId="0" applyNumberFormat="1" applyFont="1" applyBorder="1"/>
    <xf numFmtId="173" fontId="7" fillId="0" borderId="21" xfId="0" applyNumberFormat="1" applyFont="1" applyBorder="1"/>
    <xf numFmtId="173" fontId="7" fillId="0" borderId="41" xfId="0" applyNumberFormat="1" applyFont="1" applyBorder="1"/>
    <xf numFmtId="174" fontId="7" fillId="0" borderId="43" xfId="0" applyNumberFormat="1" applyFont="1" applyBorder="1"/>
    <xf numFmtId="174" fontId="7" fillId="0" borderId="25" xfId="0" applyNumberFormat="1" applyFont="1" applyBorder="1"/>
    <xf numFmtId="174" fontId="7" fillId="0" borderId="21" xfId="0" applyNumberFormat="1" applyFont="1" applyBorder="1"/>
    <xf numFmtId="174" fontId="7" fillId="0" borderId="24" xfId="0" applyNumberFormat="1" applyFont="1" applyBorder="1"/>
    <xf numFmtId="174" fontId="7" fillId="0" borderId="18" xfId="0" applyNumberFormat="1" applyFont="1" applyBorder="1"/>
    <xf numFmtId="167" fontId="9" fillId="0" borderId="104" xfId="0" applyNumberFormat="1" applyFont="1" applyBorder="1"/>
    <xf numFmtId="167" fontId="6" fillId="0" borderId="105" xfId="0" applyNumberFormat="1" applyFont="1" applyBorder="1"/>
    <xf numFmtId="167" fontId="7" fillId="0" borderId="61" xfId="0" applyNumberFormat="1" applyFont="1" applyBorder="1"/>
    <xf numFmtId="173" fontId="6" fillId="4" borderId="202" xfId="0" applyNumberFormat="1" applyFont="1" applyFill="1" applyBorder="1" applyAlignment="1" applyProtection="1">
      <alignment horizontal="right"/>
      <protection locked="0"/>
    </xf>
    <xf numFmtId="173" fontId="6" fillId="4" borderId="26" xfId="0" applyNumberFormat="1" applyFont="1" applyFill="1" applyBorder="1" applyAlignment="1" applyProtection="1">
      <alignment horizontal="right"/>
      <protection locked="0"/>
    </xf>
    <xf numFmtId="173" fontId="6" fillId="4" borderId="203" xfId="0" applyNumberFormat="1" applyFont="1" applyFill="1" applyBorder="1" applyAlignment="1" applyProtection="1">
      <alignment horizontal="right"/>
      <protection locked="0"/>
    </xf>
    <xf numFmtId="173" fontId="6" fillId="4" borderId="204" xfId="0" applyNumberFormat="1" applyFont="1" applyFill="1" applyBorder="1" applyAlignment="1" applyProtection="1">
      <alignment horizontal="right"/>
      <protection locked="0"/>
    </xf>
    <xf numFmtId="173" fontId="6" fillId="4" borderId="205" xfId="0" applyNumberFormat="1" applyFont="1" applyFill="1" applyBorder="1" applyAlignment="1" applyProtection="1">
      <alignment horizontal="right"/>
      <protection locked="0"/>
    </xf>
    <xf numFmtId="173" fontId="6" fillId="4" borderId="244" xfId="0" applyNumberFormat="1" applyFont="1" applyFill="1" applyBorder="1" applyAlignment="1" applyProtection="1">
      <alignment horizontal="right"/>
      <protection locked="0"/>
    </xf>
    <xf numFmtId="173" fontId="6" fillId="4" borderId="213" xfId="0" applyNumberFormat="1" applyFont="1" applyFill="1" applyBorder="1" applyAlignment="1" applyProtection="1">
      <alignment horizontal="right"/>
      <protection locked="0"/>
    </xf>
    <xf numFmtId="173" fontId="6" fillId="4" borderId="214" xfId="0" applyNumberFormat="1" applyFont="1" applyFill="1" applyBorder="1" applyAlignment="1" applyProtection="1">
      <alignment horizontal="right"/>
      <protection locked="0"/>
    </xf>
    <xf numFmtId="173" fontId="6" fillId="4" borderId="20" xfId="0" applyNumberFormat="1" applyFont="1" applyFill="1" applyBorder="1" applyAlignment="1" applyProtection="1">
      <alignment horizontal="right"/>
      <protection locked="0"/>
    </xf>
    <xf numFmtId="173" fontId="6" fillId="4" borderId="225" xfId="0" applyNumberFormat="1" applyFont="1" applyFill="1" applyBorder="1" applyAlignment="1" applyProtection="1">
      <alignment horizontal="right"/>
      <protection locked="0"/>
    </xf>
    <xf numFmtId="173" fontId="6" fillId="4" borderId="224" xfId="0" applyNumberFormat="1" applyFont="1" applyFill="1" applyBorder="1" applyAlignment="1" applyProtection="1">
      <alignment horizontal="right"/>
      <protection locked="0"/>
    </xf>
    <xf numFmtId="173" fontId="6" fillId="4" borderId="210" xfId="0" applyNumberFormat="1" applyFont="1" applyFill="1" applyBorder="1" applyAlignment="1" applyProtection="1">
      <alignment horizontal="right"/>
      <protection locked="0"/>
    </xf>
    <xf numFmtId="173" fontId="6" fillId="4" borderId="31" xfId="0" applyNumberFormat="1" applyFont="1" applyFill="1" applyBorder="1" applyAlignment="1" applyProtection="1">
      <alignment horizontal="right"/>
      <protection locked="0"/>
    </xf>
    <xf numFmtId="173" fontId="6" fillId="0" borderId="101" xfId="0" applyNumberFormat="1" applyFont="1" applyBorder="1" applyAlignment="1">
      <alignment horizontal="right"/>
    </xf>
    <xf numFmtId="173" fontId="6" fillId="0" borderId="219" xfId="0" applyNumberFormat="1" applyFont="1" applyBorder="1" applyAlignment="1">
      <alignment horizontal="right"/>
    </xf>
    <xf numFmtId="167" fontId="23" fillId="0" borderId="104" xfId="0" applyNumberFormat="1" applyFont="1" applyBorder="1" applyAlignment="1">
      <alignment horizontal="left"/>
    </xf>
    <xf numFmtId="167" fontId="23" fillId="0" borderId="105" xfId="0" applyNumberFormat="1" applyFont="1" applyBorder="1" applyAlignment="1">
      <alignment horizontal="left"/>
    </xf>
    <xf numFmtId="167" fontId="23" fillId="0" borderId="106" xfId="0" applyNumberFormat="1" applyFont="1" applyBorder="1" applyAlignment="1">
      <alignment horizontal="left"/>
    </xf>
    <xf numFmtId="165" fontId="23" fillId="0" borderId="140" xfId="0" applyNumberFormat="1" applyFont="1" applyBorder="1"/>
    <xf numFmtId="167" fontId="23" fillId="0" borderId="153" xfId="0" applyNumberFormat="1" applyFont="1" applyBorder="1" applyAlignment="1">
      <alignment horizontal="left"/>
    </xf>
    <xf numFmtId="167" fontId="23" fillId="0" borderId="186" xfId="0" applyNumberFormat="1" applyFont="1" applyBorder="1" applyAlignment="1">
      <alignment horizontal="left"/>
    </xf>
    <xf numFmtId="167" fontId="13" fillId="0" borderId="103" xfId="0" applyNumberFormat="1" applyFont="1" applyBorder="1"/>
    <xf numFmtId="164" fontId="6" fillId="0" borderId="3" xfId="0" applyNumberFormat="1" applyFont="1" applyBorder="1" applyAlignment="1">
      <alignment horizontal="right"/>
    </xf>
    <xf numFmtId="164" fontId="6" fillId="0" borderId="233" xfId="0" applyNumberFormat="1" applyFont="1" applyBorder="1" applyAlignment="1">
      <alignment horizontal="right"/>
    </xf>
    <xf numFmtId="173" fontId="7" fillId="0" borderId="210" xfId="0" applyNumberFormat="1" applyFont="1" applyBorder="1" applyAlignment="1">
      <alignment horizontal="right"/>
    </xf>
    <xf numFmtId="173" fontId="7" fillId="8" borderId="211" xfId="0" applyNumberFormat="1" applyFont="1" applyFill="1" applyBorder="1" applyAlignment="1">
      <alignment horizontal="right"/>
    </xf>
    <xf numFmtId="173" fontId="7" fillId="0" borderId="223" xfId="0" applyNumberFormat="1" applyFont="1" applyBorder="1" applyAlignment="1">
      <alignment horizontal="right"/>
    </xf>
    <xf numFmtId="173" fontId="7" fillId="8" borderId="0" xfId="0" applyNumberFormat="1" applyFont="1" applyFill="1" applyAlignment="1">
      <alignment horizontal="right"/>
    </xf>
    <xf numFmtId="173" fontId="7" fillId="0" borderId="224" xfId="0" applyNumberFormat="1" applyFont="1" applyBorder="1" applyAlignment="1">
      <alignment horizontal="right"/>
    </xf>
    <xf numFmtId="173" fontId="7" fillId="0" borderId="26" xfId="0" applyNumberFormat="1" applyFont="1" applyBorder="1" applyAlignment="1">
      <alignment horizontal="right"/>
    </xf>
    <xf numFmtId="173" fontId="7" fillId="0" borderId="26" xfId="0" applyNumberFormat="1" applyFont="1" applyBorder="1"/>
    <xf numFmtId="173" fontId="7" fillId="0" borderId="235" xfId="0" applyNumberFormat="1" applyFont="1" applyBorder="1" applyAlignment="1">
      <alignment horizontal="right"/>
    </xf>
    <xf numFmtId="173" fontId="7" fillId="0" borderId="182" xfId="0" applyNumberFormat="1" applyFont="1" applyBorder="1" applyAlignment="1">
      <alignment horizontal="right"/>
    </xf>
    <xf numFmtId="173" fontId="7" fillId="8" borderId="245" xfId="0" applyNumberFormat="1" applyFont="1" applyFill="1" applyBorder="1" applyAlignment="1">
      <alignment horizontal="right"/>
    </xf>
    <xf numFmtId="173" fontId="7" fillId="0" borderId="235" xfId="0" applyNumberFormat="1" applyFont="1" applyBorder="1"/>
    <xf numFmtId="173" fontId="6" fillId="0" borderId="33" xfId="0" applyNumberFormat="1" applyFont="1" applyBorder="1" applyAlignment="1">
      <alignment horizontal="right"/>
    </xf>
    <xf numFmtId="173" fontId="6" fillId="0" borderId="15" xfId="0" applyNumberFormat="1" applyFont="1" applyBorder="1" applyAlignment="1">
      <alignment horizontal="right"/>
    </xf>
    <xf numFmtId="173" fontId="6" fillId="0" borderId="228" xfId="0" applyNumberFormat="1" applyFont="1" applyBorder="1" applyAlignment="1">
      <alignment horizontal="right"/>
    </xf>
    <xf numFmtId="173" fontId="6" fillId="0" borderId="220" xfId="0" applyNumberFormat="1" applyFont="1" applyBorder="1" applyAlignment="1">
      <alignment horizontal="right"/>
    </xf>
    <xf numFmtId="173" fontId="6" fillId="0" borderId="211" xfId="0" applyNumberFormat="1" applyFont="1" applyBorder="1" applyAlignment="1">
      <alignment horizontal="right"/>
    </xf>
    <xf numFmtId="173" fontId="6" fillId="0" borderId="205" xfId="0" applyNumberFormat="1" applyFont="1" applyBorder="1" applyAlignment="1">
      <alignment horizontal="right"/>
    </xf>
    <xf numFmtId="173" fontId="6" fillId="0" borderId="188" xfId="0" applyNumberFormat="1" applyFont="1" applyBorder="1" applyAlignment="1">
      <alignment horizontal="right"/>
    </xf>
    <xf numFmtId="173" fontId="6" fillId="0" borderId="201" xfId="0" applyNumberFormat="1" applyFont="1" applyBorder="1" applyAlignment="1">
      <alignment horizontal="right"/>
    </xf>
    <xf numFmtId="173" fontId="6" fillId="0" borderId="5" xfId="0" applyNumberFormat="1" applyFont="1" applyBorder="1"/>
    <xf numFmtId="173" fontId="6" fillId="0" borderId="25" xfId="0" applyNumberFormat="1" applyFont="1" applyBorder="1"/>
    <xf numFmtId="173" fontId="7" fillId="0" borderId="103" xfId="0" applyNumberFormat="1" applyFont="1" applyBorder="1"/>
    <xf numFmtId="173" fontId="7" fillId="8" borderId="141" xfId="0" applyNumberFormat="1" applyFont="1" applyFill="1" applyBorder="1"/>
    <xf numFmtId="173" fontId="7" fillId="0" borderId="113" xfId="0" applyNumberFormat="1" applyFont="1" applyBorder="1"/>
    <xf numFmtId="173" fontId="7" fillId="8" borderId="113" xfId="0" applyNumberFormat="1" applyFont="1" applyFill="1" applyBorder="1"/>
    <xf numFmtId="173" fontId="7" fillId="0" borderId="246" xfId="0" applyNumberFormat="1" applyFont="1" applyBorder="1"/>
    <xf numFmtId="173" fontId="6" fillId="0" borderId="243" xfId="0" applyNumberFormat="1" applyFont="1" applyBorder="1" applyAlignment="1">
      <alignment horizontal="right"/>
    </xf>
    <xf numFmtId="173" fontId="13" fillId="4" borderId="140" xfId="0" applyNumberFormat="1" applyFont="1" applyFill="1" applyBorder="1" applyProtection="1">
      <protection locked="0"/>
    </xf>
    <xf numFmtId="173" fontId="6" fillId="7" borderId="196" xfId="0" applyNumberFormat="1" applyFont="1" applyFill="1" applyBorder="1" applyAlignment="1" applyProtection="1">
      <alignment horizontal="center"/>
      <protection locked="0"/>
    </xf>
    <xf numFmtId="173" fontId="10" fillId="0" borderId="135" xfId="0" applyNumberFormat="1" applyFont="1" applyBorder="1" applyProtection="1">
      <protection locked="0"/>
    </xf>
    <xf numFmtId="173" fontId="13" fillId="0" borderId="46" xfId="2" applyNumberFormat="1" applyFont="1" applyFill="1" applyBorder="1" applyProtection="1"/>
    <xf numFmtId="173" fontId="13" fillId="0" borderId="26" xfId="2" applyNumberFormat="1" applyFont="1" applyFill="1" applyBorder="1" applyProtection="1"/>
    <xf numFmtId="173" fontId="10" fillId="0" borderId="22" xfId="2" applyNumberFormat="1" applyFont="1" applyBorder="1" applyProtection="1"/>
    <xf numFmtId="173" fontId="13" fillId="0" borderId="59" xfId="2" applyNumberFormat="1" applyFont="1" applyFill="1" applyBorder="1" applyProtection="1"/>
    <xf numFmtId="173" fontId="13" fillId="0" borderId="57" xfId="2" applyNumberFormat="1" applyFont="1" applyFill="1" applyBorder="1" applyProtection="1"/>
    <xf numFmtId="173" fontId="10" fillId="0" borderId="61" xfId="2" applyNumberFormat="1" applyFont="1" applyBorder="1" applyProtection="1"/>
    <xf numFmtId="173" fontId="6" fillId="7" borderId="196" xfId="0" applyNumberFormat="1" applyFont="1" applyFill="1" applyBorder="1" applyAlignment="1">
      <alignment horizontal="center"/>
    </xf>
    <xf numFmtId="165" fontId="13" fillId="4" borderId="8" xfId="0" applyNumberFormat="1" applyFont="1" applyFill="1" applyBorder="1" applyProtection="1">
      <protection locked="0"/>
    </xf>
    <xf numFmtId="165" fontId="13" fillId="4" borderId="50" xfId="0" applyNumberFormat="1" applyFont="1" applyFill="1" applyBorder="1" applyProtection="1">
      <protection locked="0"/>
    </xf>
    <xf numFmtId="165" fontId="13" fillId="4" borderId="56" xfId="0" applyNumberFormat="1" applyFont="1" applyFill="1" applyBorder="1" applyProtection="1">
      <protection locked="0"/>
    </xf>
    <xf numFmtId="165" fontId="13" fillId="4" borderId="7" xfId="0" applyNumberFormat="1" applyFont="1" applyFill="1" applyBorder="1" applyProtection="1">
      <protection locked="0"/>
    </xf>
    <xf numFmtId="164" fontId="44" fillId="4" borderId="141" xfId="0" applyNumberFormat="1" applyFont="1" applyFill="1" applyBorder="1" applyProtection="1">
      <protection locked="0"/>
    </xf>
    <xf numFmtId="173" fontId="13" fillId="4" borderId="26" xfId="2" applyNumberFormat="1" applyFont="1" applyFill="1" applyBorder="1" applyProtection="1">
      <protection locked="0"/>
    </xf>
    <xf numFmtId="173" fontId="13" fillId="4" borderId="58" xfId="2" applyNumberFormat="1" applyFont="1" applyFill="1" applyBorder="1" applyProtection="1">
      <protection locked="0"/>
    </xf>
    <xf numFmtId="165" fontId="13" fillId="4" borderId="60" xfId="0" applyNumberFormat="1" applyFont="1" applyFill="1" applyBorder="1" applyProtection="1">
      <protection locked="0"/>
    </xf>
    <xf numFmtId="165" fontId="13" fillId="4" borderId="198" xfId="0" applyNumberFormat="1" applyFont="1" applyFill="1" applyBorder="1" applyProtection="1">
      <protection locked="0"/>
    </xf>
    <xf numFmtId="173" fontId="13" fillId="4" borderId="57" xfId="2" applyNumberFormat="1" applyFont="1" applyFill="1" applyBorder="1" applyProtection="1">
      <protection locked="0"/>
    </xf>
    <xf numFmtId="173" fontId="13" fillId="4" borderId="44" xfId="0" applyNumberFormat="1" applyFont="1" applyFill="1" applyBorder="1" applyProtection="1">
      <protection locked="0"/>
    </xf>
    <xf numFmtId="173" fontId="13" fillId="4" borderId="60" xfId="0" applyNumberFormat="1" applyFont="1" applyFill="1" applyBorder="1" applyProtection="1">
      <protection locked="0"/>
    </xf>
    <xf numFmtId="173" fontId="13" fillId="4" borderId="62" xfId="0" applyNumberFormat="1" applyFont="1" applyFill="1" applyBorder="1" applyProtection="1">
      <protection locked="0"/>
    </xf>
    <xf numFmtId="173" fontId="13" fillId="4" borderId="141" xfId="2" applyNumberFormat="1" applyFont="1" applyFill="1" applyBorder="1" applyProtection="1">
      <protection locked="0"/>
    </xf>
    <xf numFmtId="173" fontId="13" fillId="4" borderId="141" xfId="2" applyNumberFormat="1" applyFont="1" applyFill="1" applyBorder="1" applyAlignment="1" applyProtection="1">
      <protection locked="0"/>
    </xf>
    <xf numFmtId="165" fontId="13" fillId="4" borderId="159" xfId="0" applyNumberFormat="1" applyFont="1" applyFill="1" applyBorder="1" applyProtection="1">
      <protection locked="0"/>
    </xf>
    <xf numFmtId="165" fontId="13" fillId="4" borderId="147" xfId="0" applyNumberFormat="1" applyFont="1" applyFill="1" applyBorder="1" applyProtection="1">
      <protection locked="0"/>
    </xf>
    <xf numFmtId="173" fontId="13" fillId="4" borderId="141" xfId="2" applyNumberFormat="1" applyFont="1" applyFill="1" applyBorder="1"/>
    <xf numFmtId="173" fontId="13" fillId="4" borderId="247" xfId="2" applyNumberFormat="1" applyFont="1" applyFill="1" applyBorder="1"/>
    <xf numFmtId="165" fontId="13" fillId="4" borderId="141" xfId="0" applyNumberFormat="1" applyFont="1" applyFill="1" applyBorder="1" applyProtection="1">
      <protection locked="0"/>
    </xf>
    <xf numFmtId="164" fontId="13" fillId="4" borderId="141" xfId="0" applyNumberFormat="1" applyFont="1" applyFill="1" applyBorder="1" applyProtection="1">
      <protection locked="0"/>
    </xf>
    <xf numFmtId="164" fontId="13" fillId="4" borderId="247" xfId="0" applyNumberFormat="1" applyFont="1" applyFill="1" applyBorder="1" applyProtection="1">
      <protection locked="0"/>
    </xf>
    <xf numFmtId="173" fontId="6" fillId="4" borderId="114" xfId="0" applyNumberFormat="1" applyFont="1" applyFill="1" applyBorder="1" applyAlignment="1" applyProtection="1">
      <alignment horizontal="right"/>
      <protection locked="0"/>
    </xf>
    <xf numFmtId="173" fontId="6" fillId="4" borderId="72" xfId="0" applyNumberFormat="1" applyFont="1" applyFill="1" applyBorder="1" applyAlignment="1" applyProtection="1">
      <alignment horizontal="right"/>
      <protection locked="0"/>
    </xf>
    <xf numFmtId="173" fontId="6" fillId="4" borderId="58" xfId="0" applyNumberFormat="1" applyFont="1" applyFill="1" applyBorder="1" applyAlignment="1" applyProtection="1">
      <alignment horizontal="right"/>
      <protection locked="0"/>
    </xf>
    <xf numFmtId="173" fontId="6" fillId="4" borderId="147" xfId="0" applyNumberFormat="1" applyFont="1" applyFill="1" applyBorder="1" applyAlignment="1" applyProtection="1">
      <alignment horizontal="right"/>
      <protection locked="0"/>
    </xf>
    <xf numFmtId="173" fontId="6" fillId="4" borderId="51" xfId="0" applyNumberFormat="1" applyFont="1" applyFill="1" applyBorder="1" applyAlignment="1" applyProtection="1">
      <alignment horizontal="right"/>
      <protection locked="0"/>
    </xf>
    <xf numFmtId="173" fontId="6" fillId="4" borderId="116" xfId="0" applyNumberFormat="1" applyFont="1" applyFill="1" applyBorder="1" applyAlignment="1" applyProtection="1">
      <alignment horizontal="right"/>
      <protection locked="0"/>
    </xf>
    <xf numFmtId="173" fontId="6" fillId="4" borderId="74" xfId="0" applyNumberFormat="1" applyFont="1" applyFill="1" applyBorder="1" applyAlignment="1" applyProtection="1">
      <alignment horizontal="right"/>
      <protection locked="0"/>
    </xf>
    <xf numFmtId="173" fontId="6" fillId="4" borderId="75" xfId="0" applyNumberFormat="1" applyFont="1" applyFill="1" applyBorder="1" applyAlignment="1" applyProtection="1">
      <alignment horizontal="right"/>
      <protection locked="0"/>
    </xf>
    <xf numFmtId="173" fontId="6" fillId="4" borderId="56" xfId="0" applyNumberFormat="1" applyFont="1" applyFill="1" applyBorder="1" applyAlignment="1" applyProtection="1">
      <alignment horizontal="right"/>
      <protection locked="0"/>
    </xf>
    <xf numFmtId="173" fontId="6" fillId="4" borderId="57" xfId="0" applyNumberFormat="1" applyFont="1" applyFill="1" applyBorder="1" applyAlignment="1" applyProtection="1">
      <alignment horizontal="right"/>
      <protection locked="0"/>
    </xf>
    <xf numFmtId="173" fontId="6" fillId="4" borderId="0" xfId="0" applyNumberFormat="1" applyFont="1" applyFill="1" applyAlignment="1" applyProtection="1">
      <alignment horizontal="right"/>
      <protection locked="0"/>
    </xf>
    <xf numFmtId="173" fontId="6" fillId="4" borderId="71" xfId="0" applyNumberFormat="1" applyFont="1" applyFill="1" applyBorder="1" applyAlignment="1" applyProtection="1">
      <alignment horizontal="right"/>
      <protection locked="0"/>
    </xf>
    <xf numFmtId="173" fontId="6" fillId="4" borderId="77" xfId="0" applyNumberFormat="1" applyFont="1" applyFill="1" applyBorder="1" applyAlignment="1" applyProtection="1">
      <alignment horizontal="right"/>
      <protection locked="0"/>
    </xf>
    <xf numFmtId="173" fontId="6" fillId="4" borderId="159" xfId="0" applyNumberFormat="1" applyFont="1" applyFill="1" applyBorder="1" applyAlignment="1" applyProtection="1">
      <alignment horizontal="right"/>
      <protection locked="0"/>
    </xf>
    <xf numFmtId="49" fontId="6" fillId="4" borderId="134" xfId="0" applyNumberFormat="1" applyFont="1" applyFill="1" applyBorder="1" applyAlignment="1" applyProtection="1">
      <alignment horizontal="center" vertical="center"/>
      <protection locked="0"/>
    </xf>
    <xf numFmtId="173" fontId="7" fillId="0" borderId="159" xfId="0" applyNumberFormat="1" applyFont="1" applyBorder="1" applyAlignment="1">
      <alignment horizontal="right"/>
    </xf>
    <xf numFmtId="173" fontId="7" fillId="0" borderId="71" xfId="0" applyNumberFormat="1" applyFont="1" applyBorder="1" applyAlignment="1">
      <alignment horizontal="right"/>
    </xf>
    <xf numFmtId="167" fontId="7" fillId="2" borderId="147" xfId="0" applyNumberFormat="1" applyFont="1" applyFill="1" applyBorder="1"/>
    <xf numFmtId="173" fontId="7" fillId="0" borderId="78" xfId="0" applyNumberFormat="1" applyFont="1" applyBorder="1" applyAlignment="1">
      <alignment horizontal="right"/>
    </xf>
    <xf numFmtId="173" fontId="7" fillId="0" borderId="114" xfId="0" applyNumberFormat="1" applyFont="1" applyBorder="1" applyAlignment="1">
      <alignment horizontal="right"/>
    </xf>
    <xf numFmtId="173" fontId="7" fillId="0" borderId="51" xfId="0" applyNumberFormat="1" applyFont="1" applyBorder="1" applyAlignment="1">
      <alignment horizontal="right"/>
    </xf>
    <xf numFmtId="173" fontId="7" fillId="0" borderId="73" xfId="0" applyNumberFormat="1" applyFont="1" applyBorder="1" applyAlignment="1">
      <alignment horizontal="right"/>
    </xf>
    <xf numFmtId="173" fontId="6" fillId="0" borderId="76" xfId="0" applyNumberFormat="1" applyFont="1" applyBorder="1" applyAlignment="1">
      <alignment horizontal="right"/>
    </xf>
    <xf numFmtId="173" fontId="7" fillId="0" borderId="102" xfId="0" applyNumberFormat="1" applyFont="1" applyBorder="1" applyAlignment="1">
      <alignment horizontal="right"/>
    </xf>
    <xf numFmtId="167" fontId="7" fillId="0" borderId="137" xfId="0" applyNumberFormat="1" applyFont="1" applyBorder="1"/>
    <xf numFmtId="173" fontId="7" fillId="0" borderId="137" xfId="0" applyNumberFormat="1" applyFont="1" applyBorder="1" applyAlignment="1">
      <alignment horizontal="right"/>
    </xf>
    <xf numFmtId="173" fontId="7" fillId="0" borderId="136" xfId="0" applyNumberFormat="1" applyFont="1" applyBorder="1" applyAlignment="1">
      <alignment horizontal="right"/>
    </xf>
    <xf numFmtId="173" fontId="7" fillId="0" borderId="138" xfId="0" applyNumberFormat="1" applyFont="1" applyBorder="1" applyAlignment="1">
      <alignment horizontal="right"/>
    </xf>
    <xf numFmtId="173" fontId="7" fillId="0" borderId="87" xfId="0" applyNumberFormat="1" applyFont="1" applyBorder="1" applyAlignment="1">
      <alignment horizontal="right"/>
    </xf>
    <xf numFmtId="173" fontId="7" fillId="0" borderId="0" xfId="0" applyNumberFormat="1" applyFont="1" applyAlignment="1">
      <alignment horizontal="right"/>
    </xf>
    <xf numFmtId="173" fontId="7" fillId="0" borderId="125" xfId="0" applyNumberFormat="1" applyFont="1" applyBorder="1" applyAlignment="1">
      <alignment horizontal="right"/>
    </xf>
    <xf numFmtId="173" fontId="7" fillId="0" borderId="92" xfId="0" applyNumberFormat="1" applyFont="1" applyBorder="1" applyAlignment="1">
      <alignment horizontal="right"/>
    </xf>
    <xf numFmtId="167" fontId="6" fillId="8" borderId="58" xfId="0" applyNumberFormat="1" applyFont="1" applyFill="1" applyBorder="1" applyAlignment="1">
      <alignment horizontal="right"/>
    </xf>
    <xf numFmtId="173" fontId="6" fillId="0" borderId="162" xfId="0" applyNumberFormat="1" applyFont="1" applyBorder="1" applyAlignment="1">
      <alignment horizontal="right"/>
    </xf>
    <xf numFmtId="164" fontId="7" fillId="0" borderId="147" xfId="0" quotePrefix="1" applyNumberFormat="1" applyFont="1" applyBorder="1"/>
    <xf numFmtId="173" fontId="7" fillId="0" borderId="147" xfId="0" applyNumberFormat="1" applyFont="1" applyBorder="1" applyAlignment="1">
      <alignment horizontal="right"/>
    </xf>
    <xf numFmtId="173" fontId="7" fillId="0" borderId="72" xfId="0" applyNumberFormat="1" applyFont="1" applyBorder="1" applyAlignment="1">
      <alignment horizontal="right"/>
    </xf>
    <xf numFmtId="173" fontId="7" fillId="0" borderId="74" xfId="0" applyNumberFormat="1" applyFont="1" applyBorder="1" applyAlignment="1">
      <alignment horizontal="right"/>
    </xf>
    <xf numFmtId="173" fontId="6" fillId="0" borderId="78" xfId="0" applyNumberFormat="1" applyFont="1" applyBorder="1" applyAlignment="1">
      <alignment horizontal="right"/>
    </xf>
    <xf numFmtId="173" fontId="6" fillId="0" borderId="114" xfId="0" applyNumberFormat="1" applyFont="1" applyBorder="1" applyAlignment="1">
      <alignment horizontal="right"/>
    </xf>
    <xf numFmtId="167" fontId="7" fillId="0" borderId="147" xfId="0" applyNumberFormat="1" applyFont="1" applyBorder="1"/>
    <xf numFmtId="173" fontId="7" fillId="0" borderId="108" xfId="0" applyNumberFormat="1" applyFont="1" applyBorder="1" applyAlignment="1">
      <alignment horizontal="right"/>
    </xf>
    <xf numFmtId="167" fontId="7" fillId="0" borderId="147" xfId="0" quotePrefix="1" applyNumberFormat="1" applyFont="1" applyBorder="1" applyAlignment="1">
      <alignment horizontal="left"/>
    </xf>
    <xf numFmtId="173" fontId="6" fillId="0" borderId="147" xfId="0" applyNumberFormat="1" applyFont="1" applyBorder="1" applyAlignment="1">
      <alignment horizontal="right"/>
    </xf>
    <xf numFmtId="173" fontId="7" fillId="0" borderId="161" xfId="0" applyNumberFormat="1" applyFont="1" applyBorder="1" applyAlignment="1">
      <alignment horizontal="right"/>
    </xf>
    <xf numFmtId="173" fontId="7" fillId="0" borderId="135" xfId="0" applyNumberFormat="1" applyFont="1" applyBorder="1" applyAlignment="1">
      <alignment horizontal="right"/>
    </xf>
    <xf numFmtId="173" fontId="34" fillId="0" borderId="136" xfId="0" applyNumberFormat="1" applyFont="1" applyBorder="1" applyAlignment="1">
      <alignment horizontal="right"/>
    </xf>
    <xf numFmtId="173" fontId="34" fillId="0" borderId="135" xfId="0" applyNumberFormat="1" applyFont="1" applyBorder="1" applyAlignment="1">
      <alignment horizontal="right"/>
    </xf>
    <xf numFmtId="167" fontId="34" fillId="0" borderId="147" xfId="0" applyNumberFormat="1" applyFont="1" applyBorder="1"/>
    <xf numFmtId="173" fontId="35" fillId="0" borderId="78" xfId="0" applyNumberFormat="1" applyFont="1" applyBorder="1" applyAlignment="1">
      <alignment horizontal="right"/>
    </xf>
    <xf numFmtId="173" fontId="35" fillId="0" borderId="114" xfId="0" applyNumberFormat="1" applyFont="1" applyBorder="1" applyAlignment="1">
      <alignment horizontal="right"/>
    </xf>
    <xf numFmtId="173" fontId="35" fillId="0" borderId="51" xfId="0" applyNumberFormat="1" applyFont="1" applyBorder="1" applyAlignment="1">
      <alignment horizontal="right"/>
    </xf>
    <xf numFmtId="167" fontId="34" fillId="0" borderId="60" xfId="0" applyNumberFormat="1" applyFont="1" applyBorder="1"/>
    <xf numFmtId="173" fontId="7" fillId="2" borderId="161" xfId="0" applyNumberFormat="1" applyFont="1" applyFill="1" applyBorder="1" applyAlignment="1">
      <alignment horizontal="right"/>
    </xf>
    <xf numFmtId="173" fontId="7" fillId="2" borderId="136" xfId="0" applyNumberFormat="1" applyFont="1" applyFill="1" applyBorder="1" applyAlignment="1">
      <alignment horizontal="right"/>
    </xf>
    <xf numFmtId="173" fontId="7" fillId="2" borderId="167" xfId="0" applyNumberFormat="1" applyFont="1" applyFill="1" applyBorder="1" applyAlignment="1">
      <alignment horizontal="right"/>
    </xf>
    <xf numFmtId="167" fontId="13" fillId="8" borderId="126" xfId="0" applyNumberFormat="1" applyFont="1" applyFill="1" applyBorder="1"/>
    <xf numFmtId="173" fontId="6" fillId="0" borderId="159" xfId="0" applyNumberFormat="1" applyFont="1" applyBorder="1" applyAlignment="1">
      <alignment horizontal="right"/>
    </xf>
    <xf numFmtId="173" fontId="6" fillId="0" borderId="71" xfId="0" applyNumberFormat="1" applyFont="1" applyBorder="1" applyAlignment="1">
      <alignment horizontal="right"/>
    </xf>
    <xf numFmtId="173" fontId="6" fillId="0" borderId="26" xfId="0" applyNumberFormat="1" applyFont="1" applyBorder="1" applyAlignment="1">
      <alignment horizontal="right"/>
    </xf>
    <xf numFmtId="173" fontId="7" fillId="0" borderId="140" xfId="0" applyNumberFormat="1" applyFont="1" applyBorder="1" applyAlignment="1">
      <alignment horizontal="right"/>
    </xf>
    <xf numFmtId="173" fontId="6" fillId="0" borderId="141" xfId="0" applyNumberFormat="1" applyFont="1" applyBorder="1" applyAlignment="1">
      <alignment horizontal="right"/>
    </xf>
    <xf numFmtId="173" fontId="7" fillId="0" borderId="141" xfId="0" applyNumberFormat="1" applyFont="1" applyBorder="1" applyAlignment="1">
      <alignment horizontal="right"/>
    </xf>
    <xf numFmtId="173" fontId="7" fillId="2" borderId="26" xfId="0" applyNumberFormat="1" applyFont="1" applyFill="1" applyBorder="1" applyAlignment="1">
      <alignment horizontal="right"/>
    </xf>
    <xf numFmtId="173" fontId="8" fillId="0" borderId="140" xfId="0" applyNumberFormat="1" applyFont="1" applyBorder="1" applyAlignment="1">
      <alignment horizontal="right"/>
    </xf>
    <xf numFmtId="173" fontId="6" fillId="0" borderId="173" xfId="0" applyNumberFormat="1" applyFont="1" applyBorder="1" applyAlignment="1">
      <alignment horizontal="right"/>
    </xf>
    <xf numFmtId="173" fontId="7" fillId="2" borderId="130" xfId="0" applyNumberFormat="1" applyFont="1" applyFill="1" applyBorder="1" applyAlignment="1">
      <alignment horizontal="right"/>
    </xf>
    <xf numFmtId="173" fontId="13" fillId="0" borderId="0" xfId="0" applyNumberFormat="1" applyFont="1"/>
    <xf numFmtId="173" fontId="7" fillId="0" borderId="134" xfId="0" applyNumberFormat="1" applyFont="1" applyBorder="1"/>
    <xf numFmtId="173" fontId="6" fillId="0" borderId="74" xfId="0" applyNumberFormat="1" applyFont="1" applyBorder="1" applyAlignment="1">
      <alignment horizontal="right"/>
    </xf>
    <xf numFmtId="173" fontId="6" fillId="0" borderId="72" xfId="0" applyNumberFormat="1" applyFont="1" applyBorder="1" applyAlignment="1">
      <alignment horizontal="right"/>
    </xf>
    <xf numFmtId="173" fontId="7" fillId="2" borderId="135" xfId="0" applyNumberFormat="1" applyFont="1" applyFill="1" applyBorder="1" applyAlignment="1">
      <alignment horizontal="right"/>
    </xf>
    <xf numFmtId="173" fontId="7" fillId="2" borderId="138" xfId="0" applyNumberFormat="1" applyFont="1" applyFill="1" applyBorder="1" applyAlignment="1">
      <alignment horizontal="right"/>
    </xf>
    <xf numFmtId="173" fontId="6" fillId="0" borderId="51" xfId="0" applyNumberFormat="1" applyFont="1" applyBorder="1" applyAlignment="1">
      <alignment horizontal="right"/>
    </xf>
    <xf numFmtId="173" fontId="8" fillId="0" borderId="26" xfId="0" applyNumberFormat="1" applyFont="1" applyBorder="1" applyAlignment="1">
      <alignment horizontal="right"/>
    </xf>
    <xf numFmtId="173" fontId="7" fillId="0" borderId="58" xfId="0" applyNumberFormat="1" applyFont="1" applyBorder="1" applyAlignment="1">
      <alignment horizontal="right"/>
    </xf>
    <xf numFmtId="173" fontId="6" fillId="0" borderId="0" xfId="0" applyNumberFormat="1" applyFont="1" applyAlignment="1">
      <alignment horizontal="right"/>
    </xf>
    <xf numFmtId="164" fontId="7" fillId="0" borderId="159" xfId="0" applyNumberFormat="1" applyFont="1" applyBorder="1"/>
    <xf numFmtId="173" fontId="7" fillId="0" borderId="164" xfId="0" applyNumberFormat="1" applyFont="1" applyBorder="1"/>
    <xf numFmtId="173" fontId="7" fillId="0" borderId="116" xfId="0" applyNumberFormat="1" applyFont="1" applyBorder="1"/>
    <xf numFmtId="173" fontId="7" fillId="0" borderId="195" xfId="0" applyNumberFormat="1" applyFont="1" applyBorder="1"/>
    <xf numFmtId="164" fontId="6" fillId="2" borderId="60" xfId="0" applyNumberFormat="1" applyFont="1" applyFill="1" applyBorder="1"/>
    <xf numFmtId="173" fontId="9" fillId="0" borderId="147" xfId="0" applyNumberFormat="1" applyFont="1" applyBorder="1" applyAlignment="1">
      <alignment horizontal="right"/>
    </xf>
    <xf numFmtId="173" fontId="9" fillId="0" borderId="72" xfId="0" applyNumberFormat="1" applyFont="1" applyBorder="1" applyAlignment="1">
      <alignment horizontal="right"/>
    </xf>
    <xf numFmtId="173" fontId="9" fillId="0" borderId="51" xfId="0" applyNumberFormat="1" applyFont="1" applyBorder="1" applyAlignment="1">
      <alignment horizontal="right"/>
    </xf>
    <xf numFmtId="173" fontId="6" fillId="0" borderId="58" xfId="0" applyNumberFormat="1" applyFont="1" applyBorder="1"/>
    <xf numFmtId="173" fontId="6" fillId="0" borderId="147" xfId="0" applyNumberFormat="1" applyFont="1" applyBorder="1"/>
    <xf numFmtId="173" fontId="6" fillId="0" borderId="72" xfId="0" applyNumberFormat="1" applyFont="1" applyBorder="1"/>
    <xf numFmtId="173" fontId="6" fillId="0" borderId="51" xfId="0" applyNumberFormat="1" applyFont="1" applyBorder="1"/>
    <xf numFmtId="164" fontId="6" fillId="0" borderId="112" xfId="0" applyNumberFormat="1" applyFont="1" applyBorder="1"/>
    <xf numFmtId="164" fontId="7" fillId="0" borderId="112" xfId="0" applyNumberFormat="1" applyFont="1" applyBorder="1"/>
    <xf numFmtId="173" fontId="7" fillId="0" borderId="147" xfId="0" applyNumberFormat="1" applyFont="1" applyBorder="1"/>
    <xf numFmtId="173" fontId="7" fillId="0" borderId="72" xfId="0" applyNumberFormat="1" applyFont="1" applyBorder="1"/>
    <xf numFmtId="173" fontId="7" fillId="0" borderId="51" xfId="0" applyNumberFormat="1" applyFont="1" applyBorder="1"/>
    <xf numFmtId="173" fontId="7" fillId="0" borderId="58" xfId="0" applyNumberFormat="1" applyFont="1" applyBorder="1"/>
    <xf numFmtId="164" fontId="6" fillId="0" borderId="166" xfId="0" applyNumberFormat="1" applyFont="1" applyBorder="1"/>
    <xf numFmtId="164" fontId="6" fillId="0" borderId="104" xfId="0" applyNumberFormat="1" applyFont="1" applyBorder="1"/>
    <xf numFmtId="173" fontId="6" fillId="0" borderId="108" xfId="0" applyNumberFormat="1" applyFont="1" applyBorder="1"/>
    <xf numFmtId="164" fontId="6" fillId="0" borderId="74" xfId="0" applyNumberFormat="1" applyFont="1" applyBorder="1"/>
    <xf numFmtId="164" fontId="7" fillId="0" borderId="50" xfId="0" applyNumberFormat="1" applyFont="1" applyBorder="1"/>
    <xf numFmtId="173" fontId="7" fillId="0" borderId="60" xfId="0" applyNumberFormat="1" applyFont="1" applyBorder="1"/>
    <xf numFmtId="164" fontId="6" fillId="0" borderId="60" xfId="0" applyNumberFormat="1" applyFont="1" applyBorder="1"/>
    <xf numFmtId="173" fontId="6" fillId="0" borderId="114" xfId="0" applyNumberFormat="1" applyFont="1" applyBorder="1"/>
    <xf numFmtId="173" fontId="6" fillId="0" borderId="60" xfId="0" applyNumberFormat="1" applyFont="1" applyBorder="1"/>
    <xf numFmtId="164" fontId="6" fillId="0" borderId="50" xfId="0" applyNumberFormat="1" applyFont="1" applyBorder="1"/>
    <xf numFmtId="164" fontId="6" fillId="0" borderId="141" xfId="0" applyNumberFormat="1" applyFont="1" applyBorder="1"/>
    <xf numFmtId="173" fontId="6" fillId="0" borderId="74" xfId="0" applyNumberFormat="1" applyFont="1" applyBorder="1"/>
    <xf numFmtId="164" fontId="6" fillId="0" borderId="147" xfId="0" applyNumberFormat="1" applyFont="1" applyBorder="1"/>
    <xf numFmtId="164" fontId="7" fillId="0" borderId="50" xfId="0" applyNumberFormat="1" applyFont="1" applyBorder="1" applyAlignment="1">
      <alignment horizontal="left"/>
    </xf>
    <xf numFmtId="164" fontId="6" fillId="0" borderId="50" xfId="0" applyNumberFormat="1" applyFont="1" applyBorder="1" applyAlignment="1">
      <alignment horizontal="left"/>
    </xf>
    <xf numFmtId="44" fontId="38" fillId="0" borderId="0" xfId="0" applyNumberFormat="1" applyFont="1"/>
    <xf numFmtId="173" fontId="6" fillId="0" borderId="115" xfId="0" applyNumberFormat="1" applyFont="1" applyBorder="1"/>
    <xf numFmtId="164" fontId="6" fillId="0" borderId="147" xfId="0" applyNumberFormat="1" applyFont="1" applyBorder="1" applyAlignment="1">
      <alignment horizontal="left"/>
    </xf>
    <xf numFmtId="173" fontId="7" fillId="8" borderId="147" xfId="0" applyNumberFormat="1" applyFont="1" applyFill="1" applyBorder="1"/>
    <xf numFmtId="173" fontId="7" fillId="0" borderId="78" xfId="0" applyNumberFormat="1" applyFont="1" applyBorder="1"/>
    <xf numFmtId="173" fontId="7" fillId="0" borderId="114" xfId="0" applyNumberFormat="1" applyFont="1" applyBorder="1"/>
    <xf numFmtId="173" fontId="7" fillId="0" borderId="74" xfId="0" applyNumberFormat="1" applyFont="1" applyBorder="1"/>
    <xf numFmtId="164" fontId="7" fillId="0" borderId="80" xfId="0" applyNumberFormat="1" applyFont="1" applyBorder="1"/>
    <xf numFmtId="173" fontId="7" fillId="0" borderId="190" xfId="0" applyNumberFormat="1" applyFont="1" applyBorder="1"/>
    <xf numFmtId="173" fontId="7" fillId="8" borderId="75" xfId="0" applyNumberFormat="1" applyFont="1" applyFill="1" applyBorder="1"/>
    <xf numFmtId="173" fontId="7" fillId="8" borderId="38" xfId="0" applyNumberFormat="1" applyFont="1" applyFill="1" applyBorder="1"/>
    <xf numFmtId="173" fontId="7" fillId="0" borderId="49" xfId="0" applyNumberFormat="1" applyFont="1" applyBorder="1"/>
    <xf numFmtId="164" fontId="7" fillId="0" borderId="84" xfId="0" applyNumberFormat="1" applyFont="1" applyBorder="1"/>
    <xf numFmtId="173" fontId="7" fillId="0" borderId="84" xfId="0" applyNumberFormat="1" applyFont="1" applyBorder="1"/>
    <xf numFmtId="173" fontId="7" fillId="0" borderId="131" xfId="0" applyNumberFormat="1" applyFont="1" applyBorder="1"/>
    <xf numFmtId="173" fontId="7" fillId="0" borderId="154" xfId="0" applyNumberFormat="1" applyFont="1" applyBorder="1"/>
    <xf numFmtId="173" fontId="6" fillId="8" borderId="128" xfId="0" applyNumberFormat="1" applyFont="1" applyFill="1" applyBorder="1"/>
    <xf numFmtId="164" fontId="7" fillId="0" borderId="37" xfId="0" applyNumberFormat="1" applyFont="1" applyBorder="1"/>
    <xf numFmtId="173" fontId="7" fillId="0" borderId="168" xfId="0" applyNumberFormat="1" applyFont="1" applyBorder="1"/>
    <xf numFmtId="173" fontId="7" fillId="0" borderId="83" xfId="0" applyNumberFormat="1" applyFont="1" applyBorder="1"/>
    <xf numFmtId="173" fontId="7" fillId="0" borderId="169" xfId="0" applyNumberFormat="1" applyFont="1" applyBorder="1"/>
    <xf numFmtId="173" fontId="6" fillId="8" borderId="49" xfId="0" applyNumberFormat="1" applyFont="1" applyFill="1" applyBorder="1"/>
    <xf numFmtId="164" fontId="6" fillId="0" borderId="36" xfId="0" applyNumberFormat="1" applyFont="1" applyBorder="1"/>
    <xf numFmtId="173" fontId="6" fillId="0" borderId="81" xfId="0" applyNumberFormat="1" applyFont="1" applyBorder="1"/>
    <xf numFmtId="173" fontId="6" fillId="0" borderId="70" xfId="0" applyNumberFormat="1" applyFont="1" applyBorder="1"/>
    <xf numFmtId="173" fontId="6" fillId="0" borderId="109" xfId="0" applyNumberFormat="1" applyFont="1" applyBorder="1"/>
    <xf numFmtId="173" fontId="6" fillId="0" borderId="49" xfId="0" applyNumberFormat="1" applyFont="1" applyBorder="1"/>
    <xf numFmtId="173" fontId="7" fillId="0" borderId="85" xfId="0" applyNumberFormat="1" applyFont="1" applyBorder="1"/>
    <xf numFmtId="173" fontId="7" fillId="0" borderId="86" xfId="0" applyNumberFormat="1" applyFont="1" applyBorder="1"/>
    <xf numFmtId="173" fontId="7" fillId="0" borderId="110" xfId="0" applyNumberFormat="1" applyFont="1" applyBorder="1"/>
    <xf numFmtId="173" fontId="6" fillId="8" borderId="246" xfId="0" applyNumberFormat="1" applyFont="1" applyFill="1" applyBorder="1"/>
    <xf numFmtId="173" fontId="7" fillId="0" borderId="82" xfId="0" applyNumberFormat="1" applyFont="1" applyBorder="1"/>
    <xf numFmtId="173" fontId="7" fillId="0" borderId="111" xfId="0" applyNumberFormat="1" applyFont="1" applyBorder="1"/>
    <xf numFmtId="173" fontId="7" fillId="0" borderId="81" xfId="0" applyNumberFormat="1" applyFont="1" applyBorder="1"/>
    <xf numFmtId="173" fontId="7" fillId="0" borderId="87" xfId="0" applyNumberFormat="1" applyFont="1" applyBorder="1"/>
    <xf numFmtId="173" fontId="7" fillId="0" borderId="109" xfId="0" applyNumberFormat="1" applyFont="1" applyBorder="1"/>
    <xf numFmtId="173" fontId="6" fillId="0" borderId="103" xfId="0" applyNumberFormat="1" applyFont="1" applyBorder="1"/>
    <xf numFmtId="173" fontId="6" fillId="9" borderId="60" xfId="0" applyNumberFormat="1" applyFont="1" applyFill="1" applyBorder="1"/>
    <xf numFmtId="173" fontId="6" fillId="0" borderId="78" xfId="0" applyNumberFormat="1" applyFont="1" applyBorder="1"/>
    <xf numFmtId="173" fontId="6" fillId="0" borderId="50" xfId="0" applyNumberFormat="1" applyFont="1" applyBorder="1"/>
    <xf numFmtId="173" fontId="6" fillId="9" borderId="62" xfId="0" applyNumberFormat="1" applyFont="1" applyFill="1" applyBorder="1"/>
    <xf numFmtId="173" fontId="6" fillId="8" borderId="113" xfId="0" applyNumberFormat="1" applyFont="1" applyFill="1" applyBorder="1"/>
    <xf numFmtId="173" fontId="6" fillId="8" borderId="62" xfId="0" applyNumberFormat="1" applyFont="1" applyFill="1" applyBorder="1"/>
    <xf numFmtId="167" fontId="7" fillId="0" borderId="0" xfId="0" applyNumberFormat="1" applyFont="1"/>
    <xf numFmtId="167" fontId="6" fillId="0" borderId="192" xfId="0" applyNumberFormat="1" applyFont="1" applyBorder="1"/>
    <xf numFmtId="173" fontId="6" fillId="0" borderId="189" xfId="0" applyNumberFormat="1" applyFont="1" applyBorder="1"/>
    <xf numFmtId="173" fontId="6" fillId="0" borderId="192" xfId="0" applyNumberFormat="1" applyFont="1" applyBorder="1"/>
    <xf numFmtId="167" fontId="6" fillId="0" borderId="198" xfId="0" applyNumberFormat="1" applyFont="1" applyBorder="1"/>
    <xf numFmtId="173" fontId="6" fillId="0" borderId="187" xfId="0" applyNumberFormat="1" applyFont="1" applyBorder="1"/>
    <xf numFmtId="173" fontId="6" fillId="0" borderId="77" xfId="0" applyNumberFormat="1" applyFont="1" applyBorder="1"/>
    <xf numFmtId="173" fontId="6" fillId="0" borderId="198" xfId="0" applyNumberFormat="1" applyFont="1" applyBorder="1"/>
    <xf numFmtId="167" fontId="7" fillId="0" borderId="173" xfId="0" applyNumberFormat="1" applyFont="1" applyBorder="1"/>
    <xf numFmtId="173" fontId="7" fillId="0" borderId="71" xfId="0" applyNumberFormat="1" applyFont="1" applyBorder="1"/>
    <xf numFmtId="173" fontId="7" fillId="0" borderId="173" xfId="0" applyNumberFormat="1" applyFont="1" applyBorder="1"/>
    <xf numFmtId="167" fontId="6" fillId="0" borderId="113" xfId="0" applyNumberFormat="1" applyFont="1" applyBorder="1"/>
    <xf numFmtId="173" fontId="6" fillId="0" borderId="84" xfId="0" applyNumberFormat="1" applyFont="1" applyBorder="1"/>
    <xf numFmtId="173" fontId="6" fillId="0" borderId="131" xfId="0" applyNumberFormat="1" applyFont="1" applyBorder="1"/>
    <xf numFmtId="173" fontId="6" fillId="0" borderId="191" xfId="0" applyNumberFormat="1" applyFont="1" applyBorder="1"/>
    <xf numFmtId="173" fontId="6" fillId="0" borderId="56" xfId="0" applyNumberFormat="1" applyFont="1" applyBorder="1"/>
    <xf numFmtId="173" fontId="6" fillId="0" borderId="75" xfId="0" applyNumberFormat="1" applyFont="1" applyBorder="1"/>
    <xf numFmtId="173" fontId="6" fillId="0" borderId="133" xfId="0" applyNumberFormat="1" applyFont="1" applyBorder="1"/>
    <xf numFmtId="167" fontId="7" fillId="0" borderId="103" xfId="0" applyNumberFormat="1" applyFont="1" applyBorder="1"/>
    <xf numFmtId="173" fontId="7" fillId="0" borderId="165" xfId="0" applyNumberFormat="1" applyFont="1" applyBorder="1"/>
    <xf numFmtId="173" fontId="7" fillId="0" borderId="199" xfId="0" applyNumberFormat="1" applyFont="1" applyBorder="1"/>
    <xf numFmtId="167" fontId="7" fillId="0" borderId="127" xfId="0" applyNumberFormat="1" applyFont="1" applyBorder="1"/>
    <xf numFmtId="173" fontId="34" fillId="0" borderId="134" xfId="0" applyNumberFormat="1" applyFont="1" applyBorder="1"/>
    <xf numFmtId="0" fontId="0" fillId="0" borderId="0" xfId="0" applyAlignment="1">
      <alignment horizontal="center" vertical="center" wrapText="1"/>
    </xf>
    <xf numFmtId="165" fontId="13" fillId="0" borderId="236" xfId="2" applyNumberFormat="1" applyFont="1" applyBorder="1" applyAlignment="1">
      <alignment horizontal="center" vertical="center" wrapText="1"/>
    </xf>
    <xf numFmtId="165" fontId="13" fillId="0" borderId="196" xfId="2" applyNumberFormat="1" applyFont="1" applyBorder="1" applyAlignment="1">
      <alignment horizontal="center" vertical="center" wrapText="1"/>
    </xf>
    <xf numFmtId="3" fontId="6" fillId="2" borderId="253" xfId="0" applyNumberFormat="1" applyFont="1" applyFill="1" applyBorder="1" applyAlignment="1">
      <alignment horizontal="center" vertical="center"/>
    </xf>
    <xf numFmtId="164" fontId="6" fillId="0" borderId="201" xfId="0" applyNumberFormat="1" applyFont="1" applyBorder="1" applyAlignment="1">
      <alignment horizontal="right"/>
    </xf>
    <xf numFmtId="167" fontId="13" fillId="0" borderId="250" xfId="0" applyNumberFormat="1" applyFont="1" applyBorder="1"/>
    <xf numFmtId="3" fontId="6" fillId="2" borderId="198" xfId="0" applyNumberFormat="1" applyFont="1" applyFill="1" applyBorder="1" applyAlignment="1">
      <alignment horizontal="center" vertical="center" wrapText="1"/>
    </xf>
    <xf numFmtId="165" fontId="6" fillId="0" borderId="184" xfId="0" applyNumberFormat="1" applyFont="1" applyBorder="1"/>
    <xf numFmtId="173" fontId="6" fillId="0" borderId="259" xfId="0" applyNumberFormat="1" applyFont="1" applyBorder="1" applyAlignment="1">
      <alignment horizontal="right"/>
    </xf>
    <xf numFmtId="173" fontId="6" fillId="0" borderId="256" xfId="0" applyNumberFormat="1" applyFont="1" applyBorder="1" applyAlignment="1">
      <alignment horizontal="right"/>
    </xf>
    <xf numFmtId="173" fontId="6" fillId="0" borderId="246" xfId="0" applyNumberFormat="1" applyFont="1" applyBorder="1" applyAlignment="1">
      <alignment horizontal="right"/>
    </xf>
    <xf numFmtId="167" fontId="46" fillId="0" borderId="106" xfId="0" applyNumberFormat="1" applyFont="1" applyBorder="1" applyAlignment="1">
      <alignment horizontal="left"/>
    </xf>
    <xf numFmtId="167" fontId="46" fillId="0" borderId="153" xfId="0" applyNumberFormat="1" applyFont="1" applyBorder="1" applyAlignment="1">
      <alignment horizontal="left"/>
    </xf>
    <xf numFmtId="173" fontId="6" fillId="0" borderId="226" xfId="0" applyNumberFormat="1" applyFont="1" applyBorder="1" applyAlignment="1">
      <alignment horizontal="right"/>
    </xf>
    <xf numFmtId="167" fontId="46" fillId="0" borderId="200" xfId="0" applyNumberFormat="1" applyFont="1" applyBorder="1" applyAlignment="1">
      <alignment horizontal="left"/>
    </xf>
    <xf numFmtId="0" fontId="10" fillId="0" borderId="0" xfId="0" applyFont="1" applyAlignment="1">
      <alignment horizontal="center" vertical="center" wrapText="1"/>
    </xf>
    <xf numFmtId="173" fontId="6" fillId="4" borderId="78" xfId="0" applyNumberFormat="1" applyFont="1" applyFill="1" applyBorder="1" applyProtection="1">
      <protection locked="0"/>
    </xf>
    <xf numFmtId="173" fontId="6" fillId="4" borderId="72" xfId="0" applyNumberFormat="1" applyFont="1" applyFill="1" applyBorder="1" applyProtection="1">
      <protection locked="0"/>
    </xf>
    <xf numFmtId="173" fontId="6" fillId="4" borderId="108" xfId="0" applyNumberFormat="1" applyFont="1" applyFill="1" applyBorder="1" applyProtection="1">
      <protection locked="0"/>
    </xf>
    <xf numFmtId="0" fontId="6" fillId="0" borderId="0" xfId="0" applyFont="1" applyAlignment="1">
      <alignment horizontal="left"/>
    </xf>
    <xf numFmtId="167" fontId="42" fillId="8" borderId="200" xfId="0" applyNumberFormat="1" applyFont="1" applyFill="1" applyBorder="1" applyAlignment="1">
      <alignment horizontal="left"/>
    </xf>
    <xf numFmtId="167" fontId="23" fillId="8" borderId="223" xfId="0" applyNumberFormat="1" applyFont="1" applyFill="1" applyBorder="1" applyAlignment="1">
      <alignment horizontal="left"/>
    </xf>
    <xf numFmtId="167" fontId="42" fillId="8" borderId="250" xfId="0" applyNumberFormat="1" applyFont="1" applyFill="1" applyBorder="1" applyAlignment="1">
      <alignment horizontal="left"/>
    </xf>
    <xf numFmtId="0" fontId="39" fillId="0" borderId="238" xfId="0" applyFont="1" applyBorder="1" applyAlignment="1">
      <alignment horizontal="center" vertical="center" wrapText="1"/>
    </xf>
    <xf numFmtId="165" fontId="13" fillId="4" borderId="103" xfId="0" applyNumberFormat="1" applyFont="1" applyFill="1" applyBorder="1" applyProtection="1">
      <protection locked="0"/>
    </xf>
    <xf numFmtId="0" fontId="13" fillId="0" borderId="0" xfId="0" applyFont="1" applyAlignment="1">
      <alignment horizontal="center" vertical="center"/>
    </xf>
    <xf numFmtId="0" fontId="13" fillId="0" borderId="159" xfId="0" applyFont="1" applyBorder="1"/>
    <xf numFmtId="0" fontId="48" fillId="0" borderId="0" xfId="0" applyFont="1" applyAlignment="1">
      <alignment horizontal="center"/>
    </xf>
    <xf numFmtId="0" fontId="48" fillId="0" borderId="0" xfId="0" applyFont="1" applyAlignment="1">
      <alignment horizontal="center" vertical="center"/>
    </xf>
    <xf numFmtId="0" fontId="48" fillId="0" borderId="0" xfId="0" applyFont="1"/>
    <xf numFmtId="0" fontId="48" fillId="0" borderId="0" xfId="0" applyFont="1" applyAlignment="1">
      <alignment vertical="center" wrapText="1"/>
    </xf>
    <xf numFmtId="3" fontId="13" fillId="4" borderId="113" xfId="0" applyNumberFormat="1" applyFont="1" applyFill="1" applyBorder="1" applyProtection="1">
      <protection locked="0"/>
    </xf>
    <xf numFmtId="3" fontId="13" fillId="4" borderId="247" xfId="0" applyNumberFormat="1" applyFont="1" applyFill="1" applyBorder="1" applyProtection="1">
      <protection locked="0"/>
    </xf>
    <xf numFmtId="0" fontId="13" fillId="0" borderId="247" xfId="0" applyFont="1" applyBorder="1"/>
    <xf numFmtId="0" fontId="13" fillId="0" borderId="103" xfId="0" applyFont="1" applyBorder="1"/>
    <xf numFmtId="0" fontId="13" fillId="8" borderId="103" xfId="0" applyFont="1" applyFill="1" applyBorder="1"/>
    <xf numFmtId="0" fontId="13" fillId="8" borderId="247" xfId="0" applyFont="1" applyFill="1" applyBorder="1"/>
    <xf numFmtId="0" fontId="25" fillId="0" borderId="247" xfId="0" applyFont="1" applyBorder="1"/>
    <xf numFmtId="3" fontId="6" fillId="4" borderId="213" xfId="0" applyNumberFormat="1" applyFont="1" applyFill="1" applyBorder="1" applyAlignment="1" applyProtection="1">
      <alignment horizontal="right"/>
      <protection locked="0"/>
    </xf>
    <xf numFmtId="3" fontId="6" fillId="4" borderId="214" xfId="0" applyNumberFormat="1" applyFont="1" applyFill="1" applyBorder="1" applyAlignment="1" applyProtection="1">
      <alignment horizontal="right"/>
      <protection locked="0"/>
    </xf>
    <xf numFmtId="3" fontId="6" fillId="4" borderId="201" xfId="0" applyNumberFormat="1" applyFont="1" applyFill="1" applyBorder="1" applyAlignment="1" applyProtection="1">
      <alignment horizontal="right"/>
      <protection locked="0"/>
    </xf>
    <xf numFmtId="3" fontId="6" fillId="4" borderId="202" xfId="0" applyNumberFormat="1" applyFont="1" applyFill="1" applyBorder="1" applyAlignment="1" applyProtection="1">
      <alignment horizontal="right"/>
      <protection locked="0"/>
    </xf>
    <xf numFmtId="3" fontId="6" fillId="4" borderId="212" xfId="0" applyNumberFormat="1" applyFont="1" applyFill="1" applyBorder="1" applyAlignment="1" applyProtection="1">
      <alignment horizontal="right"/>
      <protection locked="0"/>
    </xf>
    <xf numFmtId="3" fontId="6" fillId="4" borderId="20" xfId="0" applyNumberFormat="1" applyFont="1" applyFill="1" applyBorder="1" applyAlignment="1" applyProtection="1">
      <alignment horizontal="right"/>
      <protection locked="0"/>
    </xf>
    <xf numFmtId="3" fontId="6" fillId="4" borderId="25" xfId="0" applyNumberFormat="1" applyFont="1" applyFill="1" applyBorder="1" applyAlignment="1" applyProtection="1">
      <alignment horizontal="right"/>
      <protection locked="0"/>
    </xf>
    <xf numFmtId="3" fontId="6" fillId="4" borderId="26" xfId="0" applyNumberFormat="1" applyFont="1" applyFill="1" applyBorder="1" applyAlignment="1" applyProtection="1">
      <alignment horizontal="right"/>
      <protection locked="0"/>
    </xf>
    <xf numFmtId="3" fontId="6" fillId="4" borderId="206" xfId="0" applyNumberFormat="1" applyFont="1" applyFill="1" applyBorder="1" applyAlignment="1" applyProtection="1">
      <alignment horizontal="right"/>
      <protection locked="0"/>
    </xf>
    <xf numFmtId="3" fontId="6" fillId="4" borderId="170" xfId="0" applyNumberFormat="1" applyFont="1" applyFill="1" applyBorder="1" applyAlignment="1" applyProtection="1">
      <alignment horizontal="right"/>
      <protection locked="0"/>
    </xf>
    <xf numFmtId="3" fontId="6" fillId="4" borderId="185" xfId="0" applyNumberFormat="1" applyFont="1" applyFill="1" applyBorder="1" applyAlignment="1" applyProtection="1">
      <alignment horizontal="right"/>
      <protection locked="0"/>
    </xf>
    <xf numFmtId="3" fontId="6" fillId="4" borderId="215" xfId="0" applyNumberFormat="1" applyFont="1" applyFill="1" applyBorder="1" applyAlignment="1" applyProtection="1">
      <alignment horizontal="right"/>
      <protection locked="0"/>
    </xf>
    <xf numFmtId="3" fontId="6" fillId="4" borderId="207" xfId="0" applyNumberFormat="1" applyFont="1" applyFill="1" applyBorder="1" applyAlignment="1" applyProtection="1">
      <alignment horizontal="right"/>
      <protection locked="0"/>
    </xf>
    <xf numFmtId="3" fontId="6" fillId="4" borderId="216" xfId="0" applyNumberFormat="1" applyFont="1" applyFill="1" applyBorder="1" applyAlignment="1" applyProtection="1">
      <alignment horizontal="right"/>
      <protection locked="0"/>
    </xf>
    <xf numFmtId="3" fontId="6" fillId="4" borderId="154" xfId="0" applyNumberFormat="1" applyFont="1" applyFill="1" applyBorder="1" applyAlignment="1" applyProtection="1">
      <alignment horizontal="right"/>
      <protection locked="0"/>
    </xf>
    <xf numFmtId="3" fontId="6" fillId="4" borderId="208" xfId="0" applyNumberFormat="1" applyFont="1" applyFill="1" applyBorder="1" applyAlignment="1" applyProtection="1">
      <alignment horizontal="right"/>
      <protection locked="0"/>
    </xf>
    <xf numFmtId="3" fontId="6" fillId="4" borderId="197" xfId="0" applyNumberFormat="1" applyFont="1" applyFill="1" applyBorder="1" applyAlignment="1" applyProtection="1">
      <alignment horizontal="right"/>
      <protection locked="0"/>
    </xf>
    <xf numFmtId="3" fontId="6" fillId="4" borderId="217" xfId="0" applyNumberFormat="1" applyFont="1" applyFill="1" applyBorder="1" applyAlignment="1" applyProtection="1">
      <alignment horizontal="right"/>
      <protection locked="0"/>
    </xf>
    <xf numFmtId="3" fontId="6" fillId="4" borderId="261" xfId="0" applyNumberFormat="1" applyFont="1" applyFill="1" applyBorder="1" applyAlignment="1" applyProtection="1">
      <alignment horizontal="right"/>
      <protection locked="0"/>
    </xf>
    <xf numFmtId="3" fontId="6" fillId="6" borderId="255" xfId="0" applyNumberFormat="1" applyFont="1" applyFill="1" applyBorder="1" applyAlignment="1" applyProtection="1">
      <alignment horizontal="right"/>
      <protection locked="0"/>
    </xf>
    <xf numFmtId="3" fontId="6" fillId="0" borderId="243" xfId="0" applyNumberFormat="1" applyFont="1" applyBorder="1" applyAlignment="1">
      <alignment horizontal="right"/>
    </xf>
    <xf numFmtId="3" fontId="6" fillId="0" borderId="101" xfId="0" applyNumberFormat="1" applyFont="1" applyBorder="1" applyAlignment="1">
      <alignment horizontal="right"/>
    </xf>
    <xf numFmtId="3" fontId="6" fillId="0" borderId="218" xfId="0" applyNumberFormat="1" applyFont="1" applyBorder="1" applyAlignment="1">
      <alignment horizontal="right"/>
    </xf>
    <xf numFmtId="3" fontId="6" fillId="0" borderId="25" xfId="0" applyNumberFormat="1" applyFont="1" applyBorder="1"/>
    <xf numFmtId="3" fontId="6" fillId="0" borderId="21" xfId="0" applyNumberFormat="1" applyFont="1" applyBorder="1"/>
    <xf numFmtId="3" fontId="6" fillId="0" borderId="170" xfId="0" applyNumberFormat="1" applyFont="1" applyBorder="1"/>
    <xf numFmtId="167" fontId="7" fillId="0" borderId="243" xfId="0" applyNumberFormat="1" applyFont="1" applyBorder="1" applyAlignment="1">
      <alignment horizontal="center"/>
    </xf>
    <xf numFmtId="3" fontId="49" fillId="0" borderId="234" xfId="0" applyNumberFormat="1" applyFont="1" applyBorder="1"/>
    <xf numFmtId="3" fontId="6" fillId="4" borderId="0" xfId="0" applyNumberFormat="1" applyFont="1" applyFill="1" applyProtection="1">
      <protection locked="0"/>
    </xf>
    <xf numFmtId="3" fontId="6" fillId="4" borderId="260" xfId="0" applyNumberFormat="1" applyFont="1" applyFill="1" applyBorder="1" applyProtection="1">
      <protection locked="0"/>
    </xf>
    <xf numFmtId="3" fontId="7" fillId="4" borderId="260" xfId="0" applyNumberFormat="1" applyFont="1" applyFill="1" applyBorder="1" applyProtection="1">
      <protection locked="0"/>
    </xf>
    <xf numFmtId="3" fontId="6" fillId="4" borderId="262" xfId="0" applyNumberFormat="1" applyFont="1" applyFill="1" applyBorder="1" applyProtection="1">
      <protection locked="0"/>
    </xf>
    <xf numFmtId="171" fontId="6" fillId="0" borderId="256" xfId="0" applyNumberFormat="1" applyFont="1" applyBorder="1" applyAlignment="1">
      <alignment horizontal="right"/>
    </xf>
    <xf numFmtId="167" fontId="49" fillId="0" borderId="196" xfId="0" applyNumberFormat="1" applyFont="1" applyBorder="1"/>
    <xf numFmtId="167" fontId="7" fillId="0" borderId="250" xfId="0" applyNumberFormat="1" applyFont="1" applyBorder="1"/>
    <xf numFmtId="167" fontId="49" fillId="0" borderId="61" xfId="0" applyNumberFormat="1" applyFont="1" applyBorder="1"/>
    <xf numFmtId="3" fontId="49" fillId="0" borderId="102" xfId="0" applyNumberFormat="1" applyFont="1" applyBorder="1"/>
    <xf numFmtId="3" fontId="49" fillId="0" borderId="232" xfId="0" applyNumberFormat="1" applyFont="1" applyBorder="1"/>
    <xf numFmtId="173" fontId="49" fillId="0" borderId="222" xfId="0" applyNumberFormat="1" applyFont="1" applyBorder="1"/>
    <xf numFmtId="173" fontId="49" fillId="0" borderId="221" xfId="0" applyNumberFormat="1" applyFont="1" applyBorder="1"/>
    <xf numFmtId="173" fontId="49" fillId="0" borderId="102" xfId="0" applyNumberFormat="1" applyFont="1" applyBorder="1"/>
    <xf numFmtId="173" fontId="49" fillId="0" borderId="160" xfId="0" applyNumberFormat="1" applyFont="1" applyBorder="1"/>
    <xf numFmtId="173" fontId="49" fillId="0" borderId="235" xfId="0" applyNumberFormat="1" applyFont="1" applyBorder="1" applyAlignment="1">
      <alignment horizontal="right"/>
    </xf>
    <xf numFmtId="173" fontId="49" fillId="0" borderId="234" xfId="0" applyNumberFormat="1" applyFont="1" applyBorder="1"/>
    <xf numFmtId="173" fontId="49" fillId="0" borderId="209" xfId="0" applyNumberFormat="1" applyFont="1" applyBorder="1"/>
    <xf numFmtId="173" fontId="49" fillId="0" borderId="235" xfId="0" applyNumberFormat="1" applyFont="1" applyBorder="1"/>
    <xf numFmtId="0" fontId="23" fillId="0" borderId="0" xfId="0" applyFont="1"/>
    <xf numFmtId="1" fontId="4" fillId="0" borderId="0" xfId="0" applyNumberFormat="1" applyFont="1" applyAlignment="1">
      <alignment vertical="center"/>
    </xf>
    <xf numFmtId="0" fontId="3" fillId="0" borderId="0" xfId="0" applyFont="1" applyAlignment="1">
      <alignment vertical="center"/>
    </xf>
    <xf numFmtId="0" fontId="7" fillId="0" borderId="0" xfId="0" applyFont="1" applyAlignment="1">
      <alignment vertical="center"/>
    </xf>
    <xf numFmtId="176" fontId="7" fillId="0" borderId="0" xfId="0" applyNumberFormat="1" applyFont="1" applyAlignment="1">
      <alignment horizontal="right"/>
    </xf>
    <xf numFmtId="176" fontId="6" fillId="0" borderId="74" xfId="0" applyNumberFormat="1" applyFont="1" applyBorder="1" applyAlignment="1">
      <alignment horizontal="right"/>
    </xf>
    <xf numFmtId="176" fontId="7" fillId="0" borderId="74" xfId="0" applyNumberFormat="1" applyFont="1" applyBorder="1" applyAlignment="1">
      <alignment horizontal="right"/>
    </xf>
    <xf numFmtId="176" fontId="6" fillId="0" borderId="77" xfId="0" applyNumberFormat="1" applyFont="1" applyBorder="1" applyAlignment="1">
      <alignment horizontal="right"/>
    </xf>
    <xf numFmtId="176" fontId="7" fillId="0" borderId="160" xfId="0" applyNumberFormat="1" applyFont="1" applyBorder="1" applyAlignment="1">
      <alignment horizontal="right"/>
    </xf>
    <xf numFmtId="175" fontId="7" fillId="0" borderId="97" xfId="0" applyNumberFormat="1" applyFont="1" applyBorder="1" applyAlignment="1">
      <alignment horizontal="right"/>
    </xf>
    <xf numFmtId="175" fontId="6" fillId="0" borderId="58" xfId="0" applyNumberFormat="1" applyFont="1" applyBorder="1" applyAlignment="1">
      <alignment horizontal="right"/>
    </xf>
    <xf numFmtId="175" fontId="7" fillId="0" borderId="58" xfId="0" applyNumberFormat="1" applyFont="1" applyBorder="1" applyAlignment="1">
      <alignment horizontal="right"/>
    </xf>
    <xf numFmtId="175" fontId="6" fillId="0" borderId="163" xfId="0" applyNumberFormat="1" applyFont="1" applyBorder="1" applyAlignment="1">
      <alignment horizontal="right"/>
    </xf>
    <xf numFmtId="175" fontId="7" fillId="0" borderId="138" xfId="0" applyNumberFormat="1" applyFont="1" applyBorder="1" applyAlignment="1">
      <alignment horizontal="right"/>
    </xf>
    <xf numFmtId="175" fontId="7" fillId="2" borderId="26" xfId="0" applyNumberFormat="1" applyFont="1" applyFill="1" applyBorder="1" applyAlignment="1" applyProtection="1">
      <alignment horizontal="right"/>
      <protection locked="0"/>
    </xf>
    <xf numFmtId="175" fontId="6" fillId="0" borderId="51" xfId="0" applyNumberFormat="1" applyFont="1" applyBorder="1" applyAlignment="1">
      <alignment horizontal="right"/>
    </xf>
    <xf numFmtId="175" fontId="6" fillId="0" borderId="51" xfId="0" applyNumberFormat="1" applyFont="1" applyBorder="1" applyAlignment="1" applyProtection="1">
      <alignment horizontal="right"/>
      <protection locked="0"/>
    </xf>
    <xf numFmtId="175" fontId="7" fillId="0" borderId="51" xfId="0" applyNumberFormat="1" applyFont="1" applyBorder="1" applyAlignment="1">
      <alignment horizontal="right"/>
    </xf>
    <xf numFmtId="175" fontId="6" fillId="0" borderId="52" xfId="0" applyNumberFormat="1" applyFont="1" applyBorder="1" applyAlignment="1" applyProtection="1">
      <alignment horizontal="right"/>
      <protection locked="0"/>
    </xf>
    <xf numFmtId="175" fontId="7" fillId="2" borderId="130" xfId="0" applyNumberFormat="1" applyFont="1" applyFill="1" applyBorder="1" applyAlignment="1">
      <alignment horizontal="right"/>
    </xf>
    <xf numFmtId="173" fontId="6" fillId="4" borderId="23" xfId="0" applyNumberFormat="1" applyFont="1" applyFill="1" applyBorder="1" applyProtection="1">
      <protection locked="0"/>
    </xf>
    <xf numFmtId="173" fontId="6" fillId="4" borderId="78" xfId="0" applyNumberFormat="1" applyFont="1" applyFill="1" applyBorder="1" applyAlignment="1" applyProtection="1">
      <alignment horizontal="right"/>
      <protection locked="0"/>
    </xf>
    <xf numFmtId="173" fontId="6" fillId="0" borderId="263" xfId="0" applyNumberFormat="1" applyFont="1" applyBorder="1" applyAlignment="1">
      <alignment horizontal="right"/>
    </xf>
    <xf numFmtId="173" fontId="6" fillId="4" borderId="50" xfId="0" applyNumberFormat="1" applyFont="1" applyFill="1" applyBorder="1" applyAlignment="1" applyProtection="1">
      <alignment horizontal="right"/>
      <protection locked="0"/>
    </xf>
    <xf numFmtId="167" fontId="35" fillId="0" borderId="263" xfId="0" applyNumberFormat="1" applyFont="1" applyBorder="1"/>
    <xf numFmtId="9" fontId="6" fillId="0" borderId="0" xfId="0" applyNumberFormat="1" applyFont="1" applyAlignment="1" applyProtection="1">
      <alignment horizontal="center"/>
      <protection locked="0"/>
    </xf>
    <xf numFmtId="173" fontId="6" fillId="0" borderId="183" xfId="0" applyNumberFormat="1" applyFont="1" applyBorder="1" applyAlignment="1">
      <alignment horizontal="right" vertical="center"/>
    </xf>
    <xf numFmtId="173" fontId="6" fillId="0" borderId="236" xfId="0" applyNumberFormat="1" applyFont="1" applyBorder="1" applyAlignment="1">
      <alignment horizontal="right"/>
    </xf>
    <xf numFmtId="0" fontId="55" fillId="0" borderId="0" xfId="0" applyFont="1" applyAlignment="1">
      <alignment vertical="center"/>
    </xf>
    <xf numFmtId="0" fontId="56" fillId="0" borderId="0" xfId="0" applyFont="1"/>
    <xf numFmtId="173" fontId="7" fillId="6" borderId="30" xfId="0" applyNumberFormat="1" applyFont="1" applyFill="1" applyBorder="1" applyAlignment="1" applyProtection="1">
      <alignment horizontal="right"/>
      <protection locked="0"/>
    </xf>
    <xf numFmtId="173" fontId="7" fillId="6" borderId="19" xfId="0" applyNumberFormat="1" applyFont="1" applyFill="1" applyBorder="1" applyAlignment="1" applyProtection="1">
      <alignment horizontal="right"/>
      <protection locked="0"/>
    </xf>
    <xf numFmtId="167" fontId="6" fillId="10" borderId="18" xfId="0" applyNumberFormat="1" applyFont="1" applyFill="1" applyBorder="1" applyAlignment="1">
      <alignment horizontal="right"/>
    </xf>
    <xf numFmtId="173" fontId="6" fillId="0" borderId="78" xfId="0" applyNumberFormat="1" applyFont="1" applyBorder="1" applyAlignment="1">
      <alignment horizontal="right" vertical="center"/>
    </xf>
    <xf numFmtId="173" fontId="6" fillId="0" borderId="74" xfId="0" applyNumberFormat="1" applyFont="1" applyBorder="1" applyAlignment="1">
      <alignment horizontal="right" vertical="center"/>
    </xf>
    <xf numFmtId="173" fontId="6" fillId="0" borderId="72" xfId="0" applyNumberFormat="1" applyFont="1" applyBorder="1" applyAlignment="1">
      <alignment horizontal="right" vertical="center"/>
    </xf>
    <xf numFmtId="173" fontId="6" fillId="0" borderId="114" xfId="0" applyNumberFormat="1" applyFont="1" applyBorder="1" applyAlignment="1">
      <alignment horizontal="right" vertical="center"/>
    </xf>
    <xf numFmtId="173" fontId="6" fillId="0" borderId="50" xfId="0" applyNumberFormat="1" applyFont="1" applyBorder="1" applyAlignment="1">
      <alignment horizontal="right"/>
    </xf>
    <xf numFmtId="1" fontId="13" fillId="0" borderId="0" xfId="0" applyNumberFormat="1" applyFont="1"/>
    <xf numFmtId="3" fontId="13" fillId="0" borderId="0" xfId="0" applyNumberFormat="1" applyFont="1"/>
    <xf numFmtId="164" fontId="13" fillId="0" borderId="120" xfId="0" applyNumberFormat="1" applyFont="1" applyBorder="1"/>
    <xf numFmtId="164" fontId="45" fillId="0" borderId="71" xfId="0" applyNumberFormat="1" applyFont="1" applyBorder="1"/>
    <xf numFmtId="164" fontId="45" fillId="0" borderId="26" xfId="0" applyNumberFormat="1" applyFont="1" applyBorder="1"/>
    <xf numFmtId="170" fontId="13" fillId="0" borderId="0" xfId="0" applyNumberFormat="1" applyFont="1" applyAlignment="1">
      <alignment horizontal="center"/>
    </xf>
    <xf numFmtId="170" fontId="6" fillId="0" borderId="264" xfId="0" applyNumberFormat="1" applyFont="1" applyBorder="1"/>
    <xf numFmtId="167" fontId="13" fillId="0" borderId="264" xfId="0" applyNumberFormat="1" applyFont="1" applyBorder="1"/>
    <xf numFmtId="164" fontId="13" fillId="0" borderId="264" xfId="0" applyNumberFormat="1" applyFont="1" applyBorder="1"/>
    <xf numFmtId="167" fontId="6" fillId="0" borderId="196" xfId="0" applyNumberFormat="1" applyFont="1" applyBorder="1" applyProtection="1">
      <protection locked="0"/>
    </xf>
    <xf numFmtId="167" fontId="41" fillId="0" borderId="0" xfId="0" applyNumberFormat="1" applyFont="1" applyProtection="1">
      <protection locked="0"/>
    </xf>
    <xf numFmtId="173" fontId="6" fillId="0" borderId="196" xfId="0" applyNumberFormat="1" applyFont="1" applyBorder="1" applyAlignment="1">
      <alignment horizontal="right"/>
    </xf>
    <xf numFmtId="173" fontId="34" fillId="0" borderId="196" xfId="0" applyNumberFormat="1" applyFont="1" applyBorder="1" applyAlignment="1">
      <alignment horizontal="right"/>
    </xf>
    <xf numFmtId="173" fontId="7" fillId="0" borderId="196" xfId="0" applyNumberFormat="1" applyFont="1" applyBorder="1"/>
    <xf numFmtId="167" fontId="6" fillId="0" borderId="285" xfId="0" applyNumberFormat="1" applyFont="1" applyBorder="1"/>
    <xf numFmtId="167" fontId="13" fillId="8" borderId="238" xfId="0" applyNumberFormat="1" applyFont="1" applyFill="1" applyBorder="1"/>
    <xf numFmtId="173" fontId="35" fillId="0" borderId="196" xfId="0" applyNumberFormat="1" applyFont="1" applyBorder="1" applyAlignment="1" applyProtection="1">
      <alignment horizontal="right"/>
      <protection locked="0"/>
    </xf>
    <xf numFmtId="173" fontId="34" fillId="0" borderId="196" xfId="0" applyNumberFormat="1" applyFont="1" applyBorder="1" applyAlignment="1" applyProtection="1">
      <alignment horizontal="right"/>
      <protection locked="0"/>
    </xf>
    <xf numFmtId="0" fontId="13" fillId="0" borderId="289" xfId="0" applyFont="1" applyBorder="1"/>
    <xf numFmtId="0" fontId="49" fillId="0" borderId="0" xfId="0" applyFont="1" applyAlignment="1">
      <alignment horizontal="center"/>
    </xf>
    <xf numFmtId="0" fontId="49" fillId="0" borderId="0" xfId="0" applyFont="1" applyAlignment="1">
      <alignment horizontal="left"/>
    </xf>
    <xf numFmtId="0" fontId="13" fillId="5" borderId="290" xfId="0" applyFont="1" applyFill="1" applyBorder="1" applyAlignment="1" applyProtection="1">
      <alignment horizontal="center" vertical="center"/>
      <protection locked="0"/>
    </xf>
    <xf numFmtId="167" fontId="37" fillId="0" borderId="0" xfId="0" applyNumberFormat="1" applyFont="1"/>
    <xf numFmtId="173" fontId="35" fillId="0" borderId="196" xfId="0" applyNumberFormat="1" applyFont="1" applyBorder="1" applyAlignment="1">
      <alignment horizontal="right"/>
    </xf>
    <xf numFmtId="0" fontId="63" fillId="0" borderId="0" xfId="3"/>
    <xf numFmtId="0" fontId="35" fillId="0" borderId="0" xfId="3" applyFont="1"/>
    <xf numFmtId="4" fontId="34" fillId="0" borderId="290" xfId="3" applyNumberFormat="1" applyFont="1" applyBorder="1"/>
    <xf numFmtId="0" fontId="34" fillId="0" borderId="0" xfId="3" applyFont="1" applyAlignment="1">
      <alignment horizontal="center"/>
    </xf>
    <xf numFmtId="0" fontId="63" fillId="0" borderId="278" xfId="3" applyBorder="1"/>
    <xf numFmtId="0" fontId="34" fillId="0" borderId="0" xfId="3" applyFont="1"/>
    <xf numFmtId="2" fontId="35" fillId="0" borderId="0" xfId="3" applyNumberFormat="1" applyFont="1"/>
    <xf numFmtId="0" fontId="35" fillId="0" borderId="278" xfId="3" applyFont="1" applyBorder="1"/>
    <xf numFmtId="9" fontId="35" fillId="5" borderId="114" xfId="3" applyNumberFormat="1" applyFont="1" applyFill="1" applyBorder="1"/>
    <xf numFmtId="2" fontId="35" fillId="0" borderId="265" xfId="3" applyNumberFormat="1" applyFont="1" applyBorder="1"/>
    <xf numFmtId="0" fontId="35" fillId="0" borderId="265" xfId="3" applyFont="1" applyBorder="1"/>
    <xf numFmtId="2" fontId="35" fillId="0" borderId="26" xfId="3" applyNumberFormat="1" applyFont="1" applyBorder="1"/>
    <xf numFmtId="0" fontId="35" fillId="0" borderId="26" xfId="3" applyFont="1" applyBorder="1"/>
    <xf numFmtId="0" fontId="35" fillId="0" borderId="0" xfId="3" applyFont="1" applyAlignment="1">
      <alignment horizontal="center"/>
    </xf>
    <xf numFmtId="2" fontId="35" fillId="0" borderId="278" xfId="3" applyNumberFormat="1" applyFont="1" applyBorder="1"/>
    <xf numFmtId="2" fontId="35" fillId="0" borderId="0" xfId="3" applyNumberFormat="1" applyFont="1" applyAlignment="1">
      <alignment horizontal="center"/>
    </xf>
    <xf numFmtId="2" fontId="35" fillId="5" borderId="72" xfId="3" applyNumberFormat="1" applyFont="1" applyFill="1" applyBorder="1"/>
    <xf numFmtId="0" fontId="35" fillId="5" borderId="78" xfId="3" applyFont="1" applyFill="1" applyBorder="1"/>
    <xf numFmtId="2" fontId="35" fillId="0" borderId="198" xfId="3" applyNumberFormat="1" applyFont="1" applyBorder="1"/>
    <xf numFmtId="2" fontId="35" fillId="5" borderId="263" xfId="3" applyNumberFormat="1" applyFont="1" applyFill="1" applyBorder="1"/>
    <xf numFmtId="4" fontId="6" fillId="0" borderId="26" xfId="3" applyNumberFormat="1" applyFont="1" applyBorder="1" applyAlignment="1">
      <alignment horizontal="right"/>
    </xf>
    <xf numFmtId="0" fontId="35" fillId="5" borderId="72" xfId="3" applyFont="1" applyFill="1" applyBorder="1"/>
    <xf numFmtId="0" fontId="35" fillId="0" borderId="26" xfId="3" applyFont="1" applyBorder="1" applyAlignment="1">
      <alignment horizontal="right"/>
    </xf>
    <xf numFmtId="0" fontId="35" fillId="0" borderId="158" xfId="3" applyFont="1" applyBorder="1"/>
    <xf numFmtId="0" fontId="63" fillId="0" borderId="158" xfId="3" applyBorder="1"/>
    <xf numFmtId="0" fontId="63" fillId="0" borderId="273" xfId="3" applyBorder="1"/>
    <xf numFmtId="0" fontId="46" fillId="0" borderId="0" xfId="3" applyFont="1"/>
    <xf numFmtId="0" fontId="13" fillId="0" borderId="0" xfId="3" applyFont="1" applyAlignment="1">
      <alignment vertical="center"/>
    </xf>
    <xf numFmtId="0" fontId="63" fillId="0" borderId="0" xfId="3" applyAlignment="1">
      <alignment horizontal="center" vertical="center"/>
    </xf>
    <xf numFmtId="0" fontId="64" fillId="0" borderId="0" xfId="3" applyFont="1" applyAlignment="1">
      <alignment horizontal="center" vertical="center"/>
    </xf>
    <xf numFmtId="0" fontId="39" fillId="0" borderId="291" xfId="3" applyFont="1" applyBorder="1" applyAlignment="1">
      <alignment horizontal="center" vertical="center"/>
    </xf>
    <xf numFmtId="3" fontId="65" fillId="0" borderId="0" xfId="3" applyNumberFormat="1" applyFont="1" applyAlignment="1" applyProtection="1">
      <alignment horizontal="right"/>
      <protection hidden="1"/>
    </xf>
    <xf numFmtId="0" fontId="13" fillId="0" borderId="0" xfId="3" applyFont="1"/>
    <xf numFmtId="4" fontId="6" fillId="0" borderId="0" xfId="3" applyNumberFormat="1" applyFont="1"/>
    <xf numFmtId="0" fontId="6" fillId="0" borderId="0" xfId="3" applyFont="1"/>
    <xf numFmtId="0" fontId="37" fillId="0" borderId="0" xfId="3" applyFont="1"/>
    <xf numFmtId="0" fontId="23" fillId="0" borderId="0" xfId="3" applyFont="1"/>
    <xf numFmtId="0" fontId="62" fillId="0" borderId="0" xfId="3" applyFont="1"/>
    <xf numFmtId="0" fontId="6" fillId="0" borderId="0" xfId="3" applyFont="1" applyAlignment="1">
      <alignment horizontal="center"/>
    </xf>
    <xf numFmtId="4" fontId="6" fillId="0" borderId="0" xfId="3" applyNumberFormat="1" applyFont="1" applyAlignment="1">
      <alignment horizontal="left"/>
    </xf>
    <xf numFmtId="4" fontId="6" fillId="0" borderId="0" xfId="3" applyNumberFormat="1" applyFont="1" applyAlignment="1">
      <alignment horizontal="right"/>
    </xf>
    <xf numFmtId="3" fontId="6" fillId="5" borderId="72" xfId="3" applyNumberFormat="1" applyFont="1" applyFill="1" applyBorder="1"/>
    <xf numFmtId="9" fontId="6" fillId="0" borderId="0" xfId="4" applyFont="1" applyAlignment="1">
      <alignment horizontal="center"/>
    </xf>
    <xf numFmtId="3" fontId="6" fillId="0" borderId="0" xfId="3" applyNumberFormat="1" applyFont="1"/>
    <xf numFmtId="4" fontId="6" fillId="0" borderId="264" xfId="3" applyNumberFormat="1" applyFont="1" applyBorder="1" applyAlignment="1">
      <alignment horizontal="left"/>
    </xf>
    <xf numFmtId="4" fontId="6" fillId="0" borderId="264" xfId="3" applyNumberFormat="1" applyFont="1" applyBorder="1" applyAlignment="1">
      <alignment horizontal="right"/>
    </xf>
    <xf numFmtId="3" fontId="6" fillId="0" borderId="264" xfId="3" applyNumberFormat="1" applyFont="1" applyBorder="1"/>
    <xf numFmtId="0" fontId="7" fillId="0" borderId="0" xfId="3" applyFont="1"/>
    <xf numFmtId="4" fontId="35" fillId="0" borderId="0" xfId="3" applyNumberFormat="1" applyFont="1"/>
    <xf numFmtId="4" fontId="35" fillId="0" borderId="264" xfId="3" applyNumberFormat="1" applyFont="1" applyBorder="1"/>
    <xf numFmtId="9" fontId="35" fillId="5" borderId="72" xfId="3" applyNumberFormat="1" applyFont="1" applyFill="1" applyBorder="1" applyAlignment="1">
      <alignment horizontal="center"/>
    </xf>
    <xf numFmtId="4" fontId="34" fillId="0" borderId="0" xfId="3" applyNumberFormat="1" applyFont="1"/>
    <xf numFmtId="0" fontId="41" fillId="0" borderId="0" xfId="3" applyFont="1" applyAlignment="1">
      <alignment horizontal="left"/>
    </xf>
    <xf numFmtId="4" fontId="7" fillId="0" borderId="0" xfId="3" applyNumberFormat="1" applyFont="1" applyAlignment="1">
      <alignment horizontal="left"/>
    </xf>
    <xf numFmtId="0" fontId="6" fillId="0" borderId="264" xfId="3" applyFont="1" applyBorder="1"/>
    <xf numFmtId="4" fontId="6" fillId="0" borderId="264" xfId="3" applyNumberFormat="1" applyFont="1" applyBorder="1"/>
    <xf numFmtId="0" fontId="63" fillId="0" borderId="264" xfId="3" applyBorder="1"/>
    <xf numFmtId="0" fontId="2" fillId="0" borderId="0" xfId="3" applyFont="1"/>
    <xf numFmtId="167" fontId="7" fillId="0" borderId="0" xfId="3" applyNumberFormat="1" applyFont="1" applyAlignment="1" applyProtection="1">
      <alignment horizontal="left"/>
      <protection locked="0"/>
    </xf>
    <xf numFmtId="167" fontId="35" fillId="0" borderId="0" xfId="3" applyNumberFormat="1" applyFont="1" applyAlignment="1">
      <alignment horizontal="left"/>
    </xf>
    <xf numFmtId="9" fontId="35" fillId="0" borderId="0" xfId="3" applyNumberFormat="1" applyFont="1"/>
    <xf numFmtId="167" fontId="35" fillId="0" borderId="264" xfId="3" applyNumberFormat="1" applyFont="1" applyBorder="1" applyAlignment="1">
      <alignment horizontal="left"/>
    </xf>
    <xf numFmtId="0" fontId="35" fillId="0" borderId="264" xfId="3" applyFont="1" applyBorder="1" applyAlignment="1">
      <alignment horizontal="right"/>
    </xf>
    <xf numFmtId="2" fontId="35" fillId="0" borderId="264" xfId="3" applyNumberFormat="1" applyFont="1" applyBorder="1"/>
    <xf numFmtId="0" fontId="35" fillId="0" borderId="0" xfId="3" applyFont="1" applyAlignment="1">
      <alignment horizontal="left"/>
    </xf>
    <xf numFmtId="2" fontId="34" fillId="0" borderId="0" xfId="3" applyNumberFormat="1" applyFont="1"/>
    <xf numFmtId="0" fontId="35" fillId="0" borderId="0" xfId="3" applyFont="1" applyAlignment="1">
      <alignment horizontal="right"/>
    </xf>
    <xf numFmtId="0" fontId="34" fillId="0" borderId="0" xfId="3" applyFont="1" applyAlignment="1">
      <alignment horizontal="left"/>
    </xf>
    <xf numFmtId="1" fontId="35" fillId="0" borderId="0" xfId="3" applyNumberFormat="1" applyFont="1"/>
    <xf numFmtId="0" fontId="35" fillId="5" borderId="72" xfId="3" applyFont="1" applyFill="1" applyBorder="1" applyAlignment="1">
      <alignment horizontal="center"/>
    </xf>
    <xf numFmtId="167" fontId="6" fillId="0" borderId="0" xfId="3" applyNumberFormat="1" applyFont="1" applyProtection="1">
      <protection locked="0"/>
    </xf>
    <xf numFmtId="4" fontId="35" fillId="5" borderId="72" xfId="3" applyNumberFormat="1" applyFont="1" applyFill="1" applyBorder="1"/>
    <xf numFmtId="4" fontId="35" fillId="0" borderId="187" xfId="3" applyNumberFormat="1" applyFont="1" applyBorder="1"/>
    <xf numFmtId="0" fontId="35" fillId="0" borderId="0" xfId="3" applyFont="1" applyAlignment="1">
      <alignment horizontal="center" vertical="center"/>
    </xf>
    <xf numFmtId="9" fontId="35" fillId="0" borderId="0" xfId="3" applyNumberFormat="1" applyFont="1" applyAlignment="1">
      <alignment horizontal="center"/>
    </xf>
    <xf numFmtId="0" fontId="35" fillId="0" borderId="264" xfId="3" applyFont="1" applyBorder="1"/>
    <xf numFmtId="0" fontId="39" fillId="0" borderId="0" xfId="3" applyFont="1" applyAlignment="1">
      <alignment horizontal="center" vertical="center"/>
    </xf>
    <xf numFmtId="0" fontId="10" fillId="0" borderId="0" xfId="3" applyFont="1" applyAlignment="1">
      <alignment vertical="center"/>
    </xf>
    <xf numFmtId="0" fontId="23" fillId="0" borderId="274" xfId="3" applyFont="1" applyBorder="1" applyAlignment="1">
      <alignment horizontal="center"/>
    </xf>
    <xf numFmtId="0" fontId="23" fillId="0" borderId="272" xfId="3" applyFont="1" applyBorder="1" applyAlignment="1">
      <alignment horizontal="center"/>
    </xf>
    <xf numFmtId="0" fontId="23" fillId="0" borderId="275" xfId="3" applyFont="1" applyBorder="1" applyAlignment="1">
      <alignment horizontal="center"/>
    </xf>
    <xf numFmtId="0" fontId="23" fillId="0" borderId="288" xfId="3" applyFont="1" applyBorder="1" applyAlignment="1">
      <alignment horizontal="center"/>
    </xf>
    <xf numFmtId="0" fontId="63" fillId="0" borderId="26" xfId="3" applyBorder="1"/>
    <xf numFmtId="0" fontId="63" fillId="0" borderId="268" xfId="3" applyBorder="1"/>
    <xf numFmtId="0" fontId="63" fillId="0" borderId="269" xfId="3" applyBorder="1"/>
    <xf numFmtId="0" fontId="63" fillId="0" borderId="293" xfId="3" applyBorder="1"/>
    <xf numFmtId="0" fontId="35" fillId="0" borderId="269" xfId="3" applyFont="1" applyBorder="1"/>
    <xf numFmtId="4" fontId="35" fillId="5" borderId="72" xfId="3" applyNumberFormat="1" applyFont="1" applyFill="1" applyBorder="1" applyAlignment="1">
      <alignment horizontal="center"/>
    </xf>
    <xf numFmtId="4" fontId="35" fillId="0" borderId="294" xfId="3" applyNumberFormat="1" applyFont="1" applyBorder="1"/>
    <xf numFmtId="3" fontId="35" fillId="5" borderId="114" xfId="3" applyNumberFormat="1" applyFont="1" applyFill="1" applyBorder="1"/>
    <xf numFmtId="3" fontId="35" fillId="0" borderId="26" xfId="3" applyNumberFormat="1" applyFont="1" applyBorder="1"/>
    <xf numFmtId="0" fontId="35" fillId="5" borderId="114" xfId="3" applyFont="1" applyFill="1" applyBorder="1"/>
    <xf numFmtId="1" fontId="35" fillId="0" borderId="26" xfId="3" applyNumberFormat="1" applyFont="1" applyBorder="1"/>
    <xf numFmtId="3" fontId="35" fillId="0" borderId="294" xfId="3" applyNumberFormat="1" applyFont="1" applyBorder="1"/>
    <xf numFmtId="4" fontId="35" fillId="0" borderId="0" xfId="3" applyNumberFormat="1" applyFont="1" applyAlignment="1">
      <alignment horizontal="center"/>
    </xf>
    <xf numFmtId="3" fontId="35" fillId="0" borderId="0" xfId="3" applyNumberFormat="1" applyFont="1"/>
    <xf numFmtId="0" fontId="35" fillId="0" borderId="294" xfId="3" applyFont="1" applyBorder="1"/>
    <xf numFmtId="3" fontId="6" fillId="5" borderId="114" xfId="3" applyNumberFormat="1" applyFont="1" applyFill="1" applyBorder="1"/>
    <xf numFmtId="2" fontId="6" fillId="0" borderId="26" xfId="3" applyNumberFormat="1" applyFont="1" applyBorder="1"/>
    <xf numFmtId="4" fontId="6" fillId="0" borderId="294" xfId="3" applyNumberFormat="1" applyFont="1" applyBorder="1"/>
    <xf numFmtId="3" fontId="6" fillId="0" borderId="26" xfId="3" applyNumberFormat="1" applyFont="1" applyBorder="1"/>
    <xf numFmtId="3" fontId="6" fillId="5" borderId="114" xfId="3" applyNumberFormat="1" applyFont="1" applyFill="1" applyBorder="1" applyAlignment="1">
      <alignment horizontal="right"/>
    </xf>
    <xf numFmtId="2" fontId="6" fillId="0" borderId="265" xfId="3" applyNumberFormat="1" applyFont="1" applyBorder="1"/>
    <xf numFmtId="4" fontId="6" fillId="0" borderId="295" xfId="3" applyNumberFormat="1" applyFont="1" applyBorder="1"/>
    <xf numFmtId="3" fontId="6" fillId="0" borderId="264" xfId="3" applyNumberFormat="1" applyFont="1" applyBorder="1" applyAlignment="1">
      <alignment horizontal="right"/>
    </xf>
    <xf numFmtId="3" fontId="6" fillId="0" borderId="265" xfId="3" applyNumberFormat="1" applyFont="1" applyBorder="1"/>
    <xf numFmtId="3" fontId="35" fillId="0" borderId="264" xfId="3" applyNumberFormat="1" applyFont="1" applyBorder="1"/>
    <xf numFmtId="3" fontId="35" fillId="0" borderId="265" xfId="3" applyNumberFormat="1" applyFont="1" applyBorder="1"/>
    <xf numFmtId="3" fontId="35" fillId="0" borderId="285" xfId="3" applyNumberFormat="1" applyFont="1" applyBorder="1"/>
    <xf numFmtId="0" fontId="35" fillId="0" borderId="295" xfId="3" applyFont="1" applyBorder="1"/>
    <xf numFmtId="0" fontId="35" fillId="0" borderId="0" xfId="3" applyFont="1" applyAlignment="1">
      <alignment vertical="center"/>
    </xf>
    <xf numFmtId="4" fontId="35" fillId="0" borderId="0" xfId="3" applyNumberFormat="1" applyFont="1" applyAlignment="1">
      <alignment vertical="center"/>
    </xf>
    <xf numFmtId="4" fontId="49" fillId="0" borderId="0" xfId="3" applyNumberFormat="1" applyFont="1" applyAlignment="1">
      <alignment horizontal="center" vertical="center"/>
    </xf>
    <xf numFmtId="3" fontId="49" fillId="0" borderId="0" xfId="3" applyNumberFormat="1" applyFont="1" applyAlignment="1">
      <alignment vertical="center"/>
    </xf>
    <xf numFmtId="3" fontId="49" fillId="0" borderId="290" xfId="3" applyNumberFormat="1" applyFont="1" applyBorder="1" applyAlignment="1">
      <alignment vertical="center"/>
    </xf>
    <xf numFmtId="3" fontId="67" fillId="0" borderId="0" xfId="3" applyNumberFormat="1" applyFont="1" applyAlignment="1">
      <alignment vertical="center"/>
    </xf>
    <xf numFmtId="3" fontId="67" fillId="0" borderId="290" xfId="3" applyNumberFormat="1" applyFont="1" applyBorder="1" applyAlignment="1">
      <alignment vertical="center"/>
    </xf>
    <xf numFmtId="3" fontId="34" fillId="0" borderId="0" xfId="3" applyNumberFormat="1" applyFont="1" applyAlignment="1">
      <alignment vertical="center"/>
    </xf>
    <xf numFmtId="0" fontId="34" fillId="0" borderId="0" xfId="3" applyFont="1" applyAlignment="1">
      <alignment vertical="center"/>
    </xf>
    <xf numFmtId="3" fontId="67" fillId="0" borderId="257" xfId="3" applyNumberFormat="1" applyFont="1" applyBorder="1" applyAlignment="1">
      <alignment vertical="center"/>
    </xf>
    <xf numFmtId="3" fontId="34" fillId="0" borderId="291" xfId="3" applyNumberFormat="1" applyFont="1" applyBorder="1" applyAlignment="1">
      <alignment vertical="center"/>
    </xf>
    <xf numFmtId="0" fontId="35" fillId="5" borderId="158" xfId="3" applyFont="1" applyFill="1" applyBorder="1"/>
    <xf numFmtId="4" fontId="62" fillId="0" borderId="0" xfId="3" applyNumberFormat="1" applyFont="1" applyAlignment="1">
      <alignment horizontal="center"/>
    </xf>
    <xf numFmtId="4" fontId="62" fillId="0" borderId="0" xfId="3" applyNumberFormat="1" applyFont="1" applyAlignment="1">
      <alignment horizontal="center" vertical="center"/>
    </xf>
    <xf numFmtId="0" fontId="23" fillId="0" borderId="296" xfId="3" applyFont="1" applyBorder="1" applyAlignment="1">
      <alignment horizontal="center"/>
    </xf>
    <xf numFmtId="4" fontId="62" fillId="0" borderId="293" xfId="3" applyNumberFormat="1" applyFont="1" applyBorder="1" applyAlignment="1">
      <alignment horizontal="center"/>
    </xf>
    <xf numFmtId="0" fontId="35" fillId="0" borderId="268" xfId="3" applyFont="1" applyBorder="1"/>
    <xf numFmtId="0" fontId="35" fillId="0" borderId="292" xfId="3" applyFont="1" applyBorder="1"/>
    <xf numFmtId="3" fontId="35" fillId="0" borderId="278" xfId="3" applyNumberFormat="1" applyFont="1" applyBorder="1"/>
    <xf numFmtId="2" fontId="35" fillId="5" borderId="72" xfId="3" applyNumberFormat="1" applyFont="1" applyFill="1" applyBorder="1" applyAlignment="1">
      <alignment horizontal="center"/>
    </xf>
    <xf numFmtId="4" fontId="6" fillId="0" borderId="0" xfId="3" applyNumberFormat="1" applyFont="1" applyAlignment="1">
      <alignment horizontal="center"/>
    </xf>
    <xf numFmtId="3" fontId="6" fillId="0" borderId="0" xfId="3" applyNumberFormat="1" applyFont="1" applyAlignment="1">
      <alignment horizontal="left"/>
    </xf>
    <xf numFmtId="3" fontId="6" fillId="0" borderId="278" xfId="3" applyNumberFormat="1" applyFont="1" applyBorder="1"/>
    <xf numFmtId="4" fontId="6" fillId="5" borderId="72" xfId="3" applyNumberFormat="1" applyFont="1" applyFill="1" applyBorder="1" applyAlignment="1">
      <alignment horizontal="center"/>
    </xf>
    <xf numFmtId="0" fontId="13" fillId="0" borderId="264" xfId="3" applyFont="1" applyBorder="1"/>
    <xf numFmtId="0" fontId="63" fillId="0" borderId="295" xfId="3" applyBorder="1"/>
    <xf numFmtId="3" fontId="63" fillId="0" borderId="264" xfId="3" applyNumberFormat="1" applyBorder="1"/>
    <xf numFmtId="3" fontId="63" fillId="0" borderId="265" xfId="3" applyNumberFormat="1" applyBorder="1"/>
    <xf numFmtId="3" fontId="6" fillId="0" borderId="264" xfId="3" applyNumberFormat="1" applyFont="1" applyBorder="1" applyAlignment="1">
      <alignment horizontal="left"/>
    </xf>
    <xf numFmtId="3" fontId="63" fillId="0" borderId="282" xfId="3" applyNumberFormat="1" applyBorder="1"/>
    <xf numFmtId="3" fontId="63" fillId="0" borderId="0" xfId="3" applyNumberFormat="1"/>
    <xf numFmtId="3" fontId="35" fillId="0" borderId="0" xfId="3" applyNumberFormat="1" applyFont="1" applyAlignment="1">
      <alignment horizontal="left"/>
    </xf>
    <xf numFmtId="0" fontId="63" fillId="0" borderId="0" xfId="3" applyAlignment="1">
      <alignment vertical="center"/>
    </xf>
    <xf numFmtId="3" fontId="63" fillId="0" borderId="0" xfId="3" applyNumberFormat="1" applyAlignment="1">
      <alignment vertical="center"/>
    </xf>
    <xf numFmtId="3" fontId="35" fillId="0" borderId="290" xfId="3" applyNumberFormat="1" applyFont="1" applyBorder="1" applyAlignment="1">
      <alignment vertical="center"/>
    </xf>
    <xf numFmtId="3" fontId="35" fillId="0" borderId="0" xfId="3" applyNumberFormat="1" applyFont="1" applyAlignment="1">
      <alignment horizontal="left" vertical="center"/>
    </xf>
    <xf numFmtId="3" fontId="35" fillId="0" borderId="257" xfId="3" applyNumberFormat="1" applyFont="1" applyBorder="1" applyAlignment="1">
      <alignment vertical="center"/>
    </xf>
    <xf numFmtId="3" fontId="46" fillId="0" borderId="0" xfId="3" applyNumberFormat="1" applyFont="1" applyAlignment="1">
      <alignment vertical="center"/>
    </xf>
    <xf numFmtId="3" fontId="63" fillId="0" borderId="0" xfId="3" applyNumberFormat="1" applyAlignment="1">
      <alignment horizontal="right"/>
    </xf>
    <xf numFmtId="0" fontId="63" fillId="0" borderId="0" xfId="3" applyAlignment="1">
      <alignment horizontal="right"/>
    </xf>
    <xf numFmtId="2" fontId="63" fillId="0" borderId="0" xfId="3" applyNumberFormat="1"/>
    <xf numFmtId="0" fontId="39" fillId="0" borderId="155" xfId="3" applyFont="1" applyBorder="1" applyAlignment="1">
      <alignment horizontal="center" vertical="center"/>
    </xf>
    <xf numFmtId="0" fontId="61" fillId="0" borderId="0" xfId="3" applyFont="1"/>
    <xf numFmtId="0" fontId="7" fillId="5" borderId="0" xfId="3" applyFont="1" applyFill="1" applyAlignment="1">
      <alignment horizontal="center"/>
    </xf>
    <xf numFmtId="0" fontId="63" fillId="5" borderId="0" xfId="3" applyFill="1"/>
    <xf numFmtId="0" fontId="35" fillId="5" borderId="0" xfId="3" applyFont="1" applyFill="1"/>
    <xf numFmtId="0" fontId="35" fillId="5" borderId="26" xfId="3" applyFont="1" applyFill="1" applyBorder="1"/>
    <xf numFmtId="4" fontId="6" fillId="0" borderId="26" xfId="3" applyNumberFormat="1" applyFont="1" applyBorder="1" applyAlignment="1">
      <alignment horizontal="left"/>
    </xf>
    <xf numFmtId="2" fontId="6" fillId="5" borderId="116" xfId="3" applyNumberFormat="1" applyFont="1" applyFill="1" applyBorder="1"/>
    <xf numFmtId="4" fontId="6" fillId="0" borderId="52" xfId="3" applyNumberFormat="1" applyFont="1" applyBorder="1"/>
    <xf numFmtId="4" fontId="6" fillId="5" borderId="26" xfId="3" applyNumberFormat="1" applyFont="1" applyFill="1" applyBorder="1" applyAlignment="1">
      <alignment horizontal="left"/>
    </xf>
    <xf numFmtId="0" fontId="63" fillId="5" borderId="26" xfId="3" applyFill="1" applyBorder="1"/>
    <xf numFmtId="0" fontId="35" fillId="0" borderId="285" xfId="3" applyFont="1" applyBorder="1" applyAlignment="1">
      <alignment horizontal="center"/>
    </xf>
    <xf numFmtId="0" fontId="35" fillId="0" borderId="264" xfId="3" applyFont="1" applyBorder="1" applyAlignment="1">
      <alignment horizontal="center"/>
    </xf>
    <xf numFmtId="0" fontId="35" fillId="0" borderId="265" xfId="3" applyFont="1" applyBorder="1" applyAlignment="1">
      <alignment horizontal="center"/>
    </xf>
    <xf numFmtId="3" fontId="34" fillId="0" borderId="264" xfId="3" applyNumberFormat="1" applyFont="1" applyBorder="1" applyAlignment="1">
      <alignment horizontal="center"/>
    </xf>
    <xf numFmtId="3" fontId="35" fillId="0" borderId="265" xfId="3" applyNumberFormat="1" applyFont="1" applyBorder="1" applyAlignment="1">
      <alignment horizontal="center"/>
    </xf>
    <xf numFmtId="0" fontId="35" fillId="0" borderId="287" xfId="3" applyFont="1" applyBorder="1"/>
    <xf numFmtId="0" fontId="35" fillId="0" borderId="253" xfId="3" applyFont="1" applyBorder="1"/>
    <xf numFmtId="2" fontId="35" fillId="0" borderId="286" xfId="3" applyNumberFormat="1" applyFont="1" applyBorder="1"/>
    <xf numFmtId="0" fontId="35" fillId="5" borderId="250" xfId="3" applyFont="1" applyFill="1" applyBorder="1"/>
    <xf numFmtId="4" fontId="7" fillId="0" borderId="286" xfId="3" applyNumberFormat="1" applyFont="1" applyBorder="1" applyAlignment="1">
      <alignment horizontal="center"/>
    </xf>
    <xf numFmtId="4" fontId="6" fillId="0" borderId="246" xfId="3" applyNumberFormat="1" applyFont="1" applyBorder="1" applyAlignment="1">
      <alignment horizontal="right"/>
    </xf>
    <xf numFmtId="4" fontId="6" fillId="5" borderId="246" xfId="3" applyNumberFormat="1" applyFont="1" applyFill="1" applyBorder="1" applyAlignment="1">
      <alignment horizontal="right"/>
    </xf>
    <xf numFmtId="4" fontId="35" fillId="0" borderId="26" xfId="3" applyNumberFormat="1" applyFont="1" applyBorder="1"/>
    <xf numFmtId="4" fontId="6" fillId="0" borderId="217" xfId="3" applyNumberFormat="1" applyFont="1" applyBorder="1" applyAlignment="1">
      <alignment horizontal="right"/>
    </xf>
    <xf numFmtId="3" fontId="35" fillId="5" borderId="298" xfId="3" applyNumberFormat="1" applyFont="1" applyFill="1" applyBorder="1"/>
    <xf numFmtId="3" fontId="35" fillId="5" borderId="299" xfId="3" applyNumberFormat="1" applyFont="1" applyFill="1" applyBorder="1"/>
    <xf numFmtId="3" fontId="34" fillId="0" borderId="294" xfId="3" applyNumberFormat="1" applyFont="1" applyBorder="1"/>
    <xf numFmtId="4" fontId="6" fillId="0" borderId="265" xfId="3" applyNumberFormat="1" applyFont="1" applyBorder="1" applyAlignment="1">
      <alignment horizontal="left"/>
    </xf>
    <xf numFmtId="2" fontId="6" fillId="5" borderId="83" xfId="3" applyNumberFormat="1" applyFont="1" applyFill="1" applyBorder="1"/>
    <xf numFmtId="4" fontId="6" fillId="0" borderId="38" xfId="3" applyNumberFormat="1" applyFont="1" applyBorder="1"/>
    <xf numFmtId="0" fontId="35" fillId="0" borderId="289" xfId="3" applyFont="1" applyBorder="1"/>
    <xf numFmtId="0" fontId="34" fillId="0" borderId="26" xfId="3" applyFont="1" applyBorder="1" applyAlignment="1">
      <alignment horizontal="center"/>
    </xf>
    <xf numFmtId="4" fontId="35" fillId="0" borderId="26" xfId="3" applyNumberFormat="1" applyFont="1" applyBorder="1" applyAlignment="1">
      <alignment horizontal="right"/>
    </xf>
    <xf numFmtId="4" fontId="35" fillId="0" borderId="250" xfId="3" applyNumberFormat="1" applyFont="1" applyBorder="1" applyAlignment="1">
      <alignment horizontal="right"/>
    </xf>
    <xf numFmtId="0" fontId="63" fillId="0" borderId="294" xfId="3" applyBorder="1"/>
    <xf numFmtId="4" fontId="7" fillId="0" borderId="290" xfId="3" applyNumberFormat="1" applyFont="1" applyBorder="1"/>
    <xf numFmtId="4" fontId="7" fillId="5" borderId="26" xfId="3" applyNumberFormat="1" applyFont="1" applyFill="1" applyBorder="1" applyAlignment="1">
      <alignment horizontal="left"/>
    </xf>
    <xf numFmtId="4" fontId="35" fillId="0" borderId="58" xfId="3" applyNumberFormat="1" applyFont="1" applyBorder="1" applyAlignment="1">
      <alignment horizontal="right"/>
    </xf>
    <xf numFmtId="4" fontId="35" fillId="5" borderId="263" xfId="3" applyNumberFormat="1" applyFont="1" applyFill="1" applyBorder="1" applyAlignment="1">
      <alignment horizontal="right"/>
    </xf>
    <xf numFmtId="3" fontId="35" fillId="5" borderId="78" xfId="3" applyNumberFormat="1" applyFont="1" applyFill="1" applyBorder="1"/>
    <xf numFmtId="4" fontId="6" fillId="0" borderId="236" xfId="3" applyNumberFormat="1" applyFont="1" applyBorder="1"/>
    <xf numFmtId="9" fontId="6" fillId="0" borderId="0" xfId="3" applyNumberFormat="1" applyFont="1" applyAlignment="1">
      <alignment horizontal="center"/>
    </xf>
    <xf numFmtId="0" fontId="35" fillId="0" borderId="285" xfId="3" applyFont="1" applyBorder="1"/>
    <xf numFmtId="4" fontId="6" fillId="0" borderId="285" xfId="3" applyNumberFormat="1" applyFont="1" applyBorder="1"/>
    <xf numFmtId="0" fontId="6" fillId="0" borderId="264" xfId="3" applyFont="1" applyBorder="1" applyAlignment="1">
      <alignment horizontal="center"/>
    </xf>
    <xf numFmtId="9" fontId="6" fillId="5" borderId="75" xfId="3" applyNumberFormat="1" applyFont="1" applyFill="1" applyBorder="1" applyAlignment="1">
      <alignment horizontal="center"/>
    </xf>
    <xf numFmtId="4" fontId="6" fillId="0" borderId="265" xfId="3" applyNumberFormat="1" applyFont="1" applyBorder="1"/>
    <xf numFmtId="4" fontId="6" fillId="5" borderId="26" xfId="3" applyNumberFormat="1" applyFont="1" applyFill="1" applyBorder="1"/>
    <xf numFmtId="0" fontId="66" fillId="0" borderId="26" xfId="3" applyFont="1" applyBorder="1" applyAlignment="1">
      <alignment horizontal="center"/>
    </xf>
    <xf numFmtId="4" fontId="63" fillId="0" borderId="26" xfId="3" applyNumberFormat="1" applyBorder="1"/>
    <xf numFmtId="4" fontId="63" fillId="0" borderId="250" xfId="3" applyNumberFormat="1" applyBorder="1"/>
    <xf numFmtId="4" fontId="6" fillId="0" borderId="26" xfId="3" applyNumberFormat="1" applyFont="1" applyBorder="1"/>
    <xf numFmtId="0" fontId="7" fillId="0" borderId="26" xfId="3" applyFont="1" applyBorder="1" applyAlignment="1">
      <alignment horizontal="center"/>
    </xf>
    <xf numFmtId="4" fontId="35" fillId="5" borderId="263" xfId="3" applyNumberFormat="1" applyFont="1" applyFill="1" applyBorder="1"/>
    <xf numFmtId="9" fontId="6" fillId="0" borderId="264" xfId="3" applyNumberFormat="1" applyFont="1" applyBorder="1" applyAlignment="1">
      <alignment horizontal="center"/>
    </xf>
    <xf numFmtId="0" fontId="6" fillId="5" borderId="26" xfId="3" applyFont="1" applyFill="1" applyBorder="1"/>
    <xf numFmtId="0" fontId="34" fillId="0" borderId="289" xfId="3" applyFont="1" applyBorder="1" applyAlignment="1">
      <alignment horizontal="center"/>
    </xf>
    <xf numFmtId="4" fontId="35" fillId="0" borderId="265" xfId="3" applyNumberFormat="1" applyFont="1" applyBorder="1"/>
    <xf numFmtId="4" fontId="35" fillId="0" borderId="247" xfId="3" applyNumberFormat="1" applyFont="1" applyBorder="1"/>
    <xf numFmtId="0" fontId="63" fillId="0" borderId="238" xfId="3" applyBorder="1"/>
    <xf numFmtId="4" fontId="6" fillId="0" borderId="250" xfId="3" applyNumberFormat="1" applyFont="1" applyBorder="1" applyAlignment="1">
      <alignment horizontal="left"/>
    </xf>
    <xf numFmtId="3" fontId="34" fillId="0" borderId="0" xfId="3" applyNumberFormat="1" applyFont="1" applyAlignment="1">
      <alignment horizontal="center" vertical="center"/>
    </xf>
    <xf numFmtId="3" fontId="34" fillId="0" borderId="291" xfId="3" applyNumberFormat="1" applyFont="1" applyBorder="1" applyAlignment="1">
      <alignment horizontal="center" vertical="center"/>
    </xf>
    <xf numFmtId="3" fontId="35" fillId="0" borderId="0" xfId="3" applyNumberFormat="1" applyFont="1" applyAlignment="1">
      <alignment vertical="center"/>
    </xf>
    <xf numFmtId="4" fontId="35" fillId="0" borderId="0" xfId="3" applyNumberFormat="1" applyFont="1" applyAlignment="1">
      <alignment horizontal="right"/>
    </xf>
    <xf numFmtId="3" fontId="34" fillId="0" borderId="0" xfId="3" applyNumberFormat="1" applyFont="1"/>
    <xf numFmtId="2" fontId="35" fillId="5" borderId="51" xfId="3" applyNumberFormat="1" applyFont="1" applyFill="1" applyBorder="1"/>
    <xf numFmtId="4" fontId="6" fillId="0" borderId="247" xfId="3" applyNumberFormat="1" applyFont="1" applyBorder="1" applyAlignment="1">
      <alignment horizontal="left"/>
    </xf>
    <xf numFmtId="2" fontId="35" fillId="5" borderId="75" xfId="3" applyNumberFormat="1" applyFont="1" applyFill="1" applyBorder="1"/>
    <xf numFmtId="2" fontId="35" fillId="5" borderId="300" xfId="3" applyNumberFormat="1" applyFont="1" applyFill="1" applyBorder="1"/>
    <xf numFmtId="4" fontId="7" fillId="0" borderId="289" xfId="3" applyNumberFormat="1" applyFont="1" applyBorder="1" applyAlignment="1">
      <alignment horizontal="left"/>
    </xf>
    <xf numFmtId="4" fontId="6" fillId="5" borderId="38" xfId="3" applyNumberFormat="1" applyFont="1" applyFill="1" applyBorder="1"/>
    <xf numFmtId="0" fontId="34" fillId="5" borderId="0" xfId="3" applyFont="1" applyFill="1"/>
    <xf numFmtId="2" fontId="35" fillId="5" borderId="246" xfId="3" applyNumberFormat="1" applyFont="1" applyFill="1" applyBorder="1"/>
    <xf numFmtId="3" fontId="35" fillId="0" borderId="286" xfId="3" applyNumberFormat="1" applyFont="1" applyBorder="1"/>
    <xf numFmtId="3" fontId="35" fillId="0" borderId="0" xfId="3" applyNumberFormat="1" applyFont="1" applyAlignment="1">
      <alignment horizontal="right"/>
    </xf>
    <xf numFmtId="3" fontId="63" fillId="0" borderId="26" xfId="3" applyNumberFormat="1" applyBorder="1" applyAlignment="1">
      <alignment horizontal="right"/>
    </xf>
    <xf numFmtId="3" fontId="35" fillId="0" borderId="2" xfId="3" applyNumberFormat="1" applyFont="1" applyBorder="1" applyAlignment="1">
      <alignment horizontal="center"/>
    </xf>
    <xf numFmtId="3" fontId="35" fillId="0" borderId="278" xfId="3" applyNumberFormat="1" applyFont="1" applyBorder="1" applyAlignment="1">
      <alignment horizontal="center"/>
    </xf>
    <xf numFmtId="4" fontId="35" fillId="0" borderId="286" xfId="3" applyNumberFormat="1" applyFont="1" applyBorder="1"/>
    <xf numFmtId="2" fontId="35" fillId="0" borderId="38" xfId="3" applyNumberFormat="1" applyFont="1" applyBorder="1"/>
    <xf numFmtId="0" fontId="63" fillId="0" borderId="2" xfId="3" applyBorder="1" applyAlignment="1">
      <alignment horizontal="center"/>
    </xf>
    <xf numFmtId="0" fontId="63" fillId="0" borderId="278" xfId="3" applyBorder="1" applyAlignment="1">
      <alignment horizontal="center"/>
    </xf>
    <xf numFmtId="0" fontId="35" fillId="0" borderId="26" xfId="3" applyFont="1" applyBorder="1" applyAlignment="1">
      <alignment horizontal="left"/>
    </xf>
    <xf numFmtId="0" fontId="35" fillId="0" borderId="247" xfId="3" applyFont="1" applyBorder="1"/>
    <xf numFmtId="0" fontId="63" fillId="0" borderId="265" xfId="3" applyBorder="1"/>
    <xf numFmtId="0" fontId="63" fillId="0" borderId="277" xfId="3" applyBorder="1" applyAlignment="1">
      <alignment horizontal="center"/>
    </xf>
    <xf numFmtId="0" fontId="63" fillId="0" borderId="273" xfId="3" applyBorder="1" applyAlignment="1">
      <alignment horizontal="center"/>
    </xf>
    <xf numFmtId="0" fontId="63" fillId="0" borderId="0" xfId="3" applyAlignment="1">
      <alignment horizontal="center"/>
    </xf>
    <xf numFmtId="0" fontId="34" fillId="0" borderId="0" xfId="3" applyFont="1" applyAlignment="1">
      <alignment horizontal="center" vertical="center"/>
    </xf>
    <xf numFmtId="4" fontId="6" fillId="0" borderId="0" xfId="3" applyNumberFormat="1" applyFont="1" applyAlignment="1">
      <alignment horizontal="right" vertical="center"/>
    </xf>
    <xf numFmtId="0" fontId="35" fillId="0" borderId="265" xfId="3" applyFont="1" applyBorder="1" applyAlignment="1">
      <alignment horizontal="left"/>
    </xf>
    <xf numFmtId="0" fontId="63" fillId="0" borderId="285" xfId="3" applyBorder="1"/>
    <xf numFmtId="3" fontId="6" fillId="0" borderId="0" xfId="3" applyNumberFormat="1" applyFont="1" applyAlignment="1">
      <alignment vertical="center"/>
    </xf>
    <xf numFmtId="3" fontId="13" fillId="0" borderId="0" xfId="3" applyNumberFormat="1" applyFont="1" applyAlignment="1">
      <alignment vertical="center"/>
    </xf>
    <xf numFmtId="3" fontId="34" fillId="0" borderId="0" xfId="3" applyNumberFormat="1" applyFont="1" applyAlignment="1">
      <alignment horizontal="center"/>
    </xf>
    <xf numFmtId="0" fontId="46" fillId="0" borderId="264" xfId="3" applyFont="1" applyBorder="1"/>
    <xf numFmtId="4" fontId="6" fillId="0" borderId="286" xfId="3" applyNumberFormat="1" applyFont="1" applyBorder="1" applyAlignment="1">
      <alignment horizontal="left"/>
    </xf>
    <xf numFmtId="3" fontId="35" fillId="5" borderId="262" xfId="3" applyNumberFormat="1" applyFont="1" applyFill="1" applyBorder="1"/>
    <xf numFmtId="3" fontId="34" fillId="0" borderId="250" xfId="3" applyNumberFormat="1" applyFont="1" applyBorder="1"/>
    <xf numFmtId="0" fontId="63" fillId="0" borderId="250" xfId="3" applyBorder="1"/>
    <xf numFmtId="4" fontId="35" fillId="5" borderId="58" xfId="3" applyNumberFormat="1" applyFont="1" applyFill="1" applyBorder="1" applyAlignment="1">
      <alignment horizontal="right"/>
    </xf>
    <xf numFmtId="0" fontId="6" fillId="0" borderId="26" xfId="3" applyFont="1" applyBorder="1"/>
    <xf numFmtId="0" fontId="6" fillId="0" borderId="247" xfId="3" applyFont="1" applyBorder="1"/>
    <xf numFmtId="3" fontId="35" fillId="0" borderId="26" xfId="3" applyNumberFormat="1" applyFont="1" applyBorder="1" applyAlignment="1">
      <alignment horizontal="right"/>
    </xf>
    <xf numFmtId="3" fontId="35" fillId="5" borderId="51" xfId="3" applyNumberFormat="1" applyFont="1" applyFill="1" applyBorder="1"/>
    <xf numFmtId="3" fontId="35" fillId="5" borderId="63" xfId="3" applyNumberFormat="1" applyFont="1" applyFill="1" applyBorder="1"/>
    <xf numFmtId="3" fontId="35" fillId="0" borderId="82" xfId="3" applyNumberFormat="1" applyFont="1" applyBorder="1"/>
    <xf numFmtId="3" fontId="34" fillId="0" borderId="247" xfId="3" applyNumberFormat="1" applyFont="1" applyBorder="1"/>
    <xf numFmtId="3" fontId="34" fillId="0" borderId="0" xfId="3" applyNumberFormat="1" applyFont="1" applyAlignment="1">
      <alignment horizontal="right"/>
    </xf>
    <xf numFmtId="3" fontId="34" fillId="0" borderId="290" xfId="3" applyNumberFormat="1" applyFont="1" applyBorder="1"/>
    <xf numFmtId="3" fontId="34" fillId="0" borderId="257" xfId="3" applyNumberFormat="1" applyFont="1" applyBorder="1"/>
    <xf numFmtId="3" fontId="34" fillId="0" borderId="291" xfId="3" applyNumberFormat="1" applyFont="1" applyBorder="1"/>
    <xf numFmtId="3" fontId="63" fillId="5" borderId="0" xfId="3" applyNumberFormat="1" applyFill="1"/>
    <xf numFmtId="3" fontId="35" fillId="0" borderId="285" xfId="3" applyNumberFormat="1" applyFont="1" applyBorder="1" applyAlignment="1">
      <alignment horizontal="center"/>
    </xf>
    <xf numFmtId="3" fontId="63" fillId="5" borderId="250" xfId="3" applyNumberFormat="1" applyFill="1" applyBorder="1"/>
    <xf numFmtId="2" fontId="34" fillId="0" borderId="26" xfId="3" applyNumberFormat="1" applyFont="1" applyBorder="1"/>
    <xf numFmtId="0" fontId="46" fillId="0" borderId="26" xfId="3" applyFont="1" applyBorder="1"/>
    <xf numFmtId="0" fontId="46" fillId="0" borderId="247" xfId="3" applyFont="1" applyBorder="1"/>
    <xf numFmtId="0" fontId="46" fillId="0" borderId="265" xfId="3" applyFont="1" applyBorder="1"/>
    <xf numFmtId="3" fontId="35" fillId="0" borderId="290" xfId="3" applyNumberFormat="1" applyFont="1" applyBorder="1"/>
    <xf numFmtId="3" fontId="35" fillId="0" borderId="257" xfId="3" applyNumberFormat="1" applyFont="1" applyBorder="1"/>
    <xf numFmtId="4" fontId="13" fillId="0" borderId="0" xfId="0" applyNumberFormat="1" applyFont="1"/>
    <xf numFmtId="3" fontId="10" fillId="0" borderId="0" xfId="0" applyNumberFormat="1" applyFont="1"/>
    <xf numFmtId="0" fontId="10" fillId="0" borderId="0" xfId="0" applyFont="1" applyAlignment="1">
      <alignment horizontal="center"/>
    </xf>
    <xf numFmtId="4" fontId="13" fillId="0" borderId="0" xfId="0" applyNumberFormat="1" applyFont="1" applyAlignment="1">
      <alignment horizontal="center"/>
    </xf>
    <xf numFmtId="3" fontId="10" fillId="0" borderId="0" xfId="0" applyNumberFormat="1" applyFont="1" applyAlignment="1">
      <alignment horizontal="center"/>
    </xf>
    <xf numFmtId="167" fontId="6" fillId="2" borderId="263" xfId="0" applyNumberFormat="1" applyFont="1" applyFill="1" applyBorder="1" applyProtection="1">
      <protection locked="0"/>
    </xf>
    <xf numFmtId="173" fontId="9" fillId="0" borderId="74" xfId="0" applyNumberFormat="1" applyFont="1" applyBorder="1" applyAlignment="1">
      <alignment horizontal="right"/>
    </xf>
    <xf numFmtId="173" fontId="9" fillId="0" borderId="78" xfId="0" applyNumberFormat="1" applyFont="1" applyBorder="1" applyAlignment="1">
      <alignment horizontal="right"/>
    </xf>
    <xf numFmtId="4" fontId="35" fillId="5" borderId="302" xfId="3" applyNumberFormat="1" applyFont="1" applyFill="1" applyBorder="1"/>
    <xf numFmtId="2" fontId="34" fillId="5" borderId="290" xfId="3" applyNumberFormat="1" applyFont="1" applyFill="1" applyBorder="1"/>
    <xf numFmtId="4" fontId="34" fillId="5" borderId="290" xfId="3" applyNumberFormat="1" applyFont="1" applyFill="1" applyBorder="1"/>
    <xf numFmtId="4" fontId="34" fillId="5" borderId="291" xfId="3" applyNumberFormat="1" applyFont="1" applyFill="1" applyBorder="1"/>
    <xf numFmtId="2" fontId="34" fillId="5" borderId="291" xfId="3" applyNumberFormat="1" applyFont="1" applyFill="1" applyBorder="1"/>
    <xf numFmtId="4" fontId="7" fillId="5" borderId="290" xfId="3" applyNumberFormat="1" applyFont="1" applyFill="1" applyBorder="1"/>
    <xf numFmtId="3" fontId="34" fillId="0" borderId="285" xfId="3" applyNumberFormat="1" applyFont="1" applyBorder="1" applyAlignment="1">
      <alignment horizontal="center"/>
    </xf>
    <xf numFmtId="0" fontId="10" fillId="0" borderId="0" xfId="0" applyFont="1" applyAlignment="1">
      <alignment horizontal="center" vertical="center" wrapText="1"/>
    </xf>
    <xf numFmtId="0" fontId="6" fillId="0" borderId="0" xfId="0" applyFont="1" applyAlignment="1">
      <alignment horizontal="left"/>
    </xf>
    <xf numFmtId="0" fontId="37" fillId="0" borderId="159" xfId="0" applyFont="1" applyBorder="1" applyAlignment="1">
      <alignment horizontal="center" vertical="center"/>
    </xf>
    <xf numFmtId="0" fontId="37" fillId="0" borderId="0" xfId="0" applyFont="1" applyAlignment="1">
      <alignment horizontal="center" vertical="center"/>
    </xf>
    <xf numFmtId="0" fontId="37" fillId="0" borderId="26" xfId="0" applyFont="1" applyBorder="1" applyAlignment="1">
      <alignment horizontal="center" vertical="center"/>
    </xf>
    <xf numFmtId="44" fontId="20" fillId="6" borderId="257" xfId="0" applyNumberFormat="1" applyFont="1" applyFill="1" applyBorder="1" applyAlignment="1" applyProtection="1">
      <alignment horizontal="left" vertical="center"/>
      <protection locked="0"/>
    </xf>
    <xf numFmtId="44" fontId="20" fillId="6" borderId="238" xfId="0" applyNumberFormat="1" applyFont="1" applyFill="1" applyBorder="1" applyAlignment="1" applyProtection="1">
      <alignment horizontal="left" vertical="center"/>
      <protection locked="0"/>
    </xf>
    <xf numFmtId="44" fontId="20" fillId="6" borderId="236" xfId="0" applyNumberFormat="1" applyFont="1" applyFill="1" applyBorder="1" applyAlignment="1" applyProtection="1">
      <alignment horizontal="left" vertical="center"/>
      <protection locked="0"/>
    </xf>
    <xf numFmtId="0" fontId="32" fillId="0" borderId="159" xfId="0" applyFont="1" applyBorder="1" applyAlignment="1">
      <alignment horizontal="center" vertical="center"/>
    </xf>
    <xf numFmtId="0" fontId="32" fillId="0" borderId="0" xfId="0" applyFont="1" applyAlignment="1">
      <alignment horizontal="center" vertical="center"/>
    </xf>
    <xf numFmtId="0" fontId="32" fillId="0" borderId="26" xfId="0" applyFont="1" applyBorder="1" applyAlignment="1">
      <alignment horizontal="center" vertical="center"/>
    </xf>
    <xf numFmtId="0" fontId="33" fillId="0" borderId="159" xfId="0" applyFont="1" applyBorder="1" applyAlignment="1">
      <alignment horizontal="center"/>
    </xf>
    <xf numFmtId="0" fontId="33" fillId="0" borderId="0" xfId="0" applyFont="1" applyAlignment="1">
      <alignment horizontal="center"/>
    </xf>
    <xf numFmtId="0" fontId="33" fillId="0" borderId="26" xfId="0" applyFont="1" applyBorder="1" applyAlignment="1">
      <alignment horizontal="center"/>
    </xf>
    <xf numFmtId="0" fontId="23" fillId="0" borderId="0" xfId="0" applyFont="1" applyAlignment="1">
      <alignment horizontal="center" vertical="top" wrapText="1"/>
    </xf>
    <xf numFmtId="0" fontId="13" fillId="0" borderId="0" xfId="0" applyFont="1" applyAlignment="1">
      <alignment vertical="center"/>
    </xf>
    <xf numFmtId="0" fontId="21" fillId="0" borderId="0" xfId="0" applyFont="1" applyAlignment="1">
      <alignment horizontal="left" vertical="center"/>
    </xf>
    <xf numFmtId="0" fontId="21" fillId="0" borderId="26" xfId="0" applyFont="1" applyBorder="1" applyAlignment="1">
      <alignment horizontal="left"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48" fillId="0" borderId="0" xfId="0" applyFont="1"/>
    <xf numFmtId="0" fontId="24" fillId="0" borderId="257" xfId="0" applyFont="1" applyBorder="1" applyAlignment="1">
      <alignment horizontal="center" vertical="center"/>
    </xf>
    <xf numFmtId="0" fontId="24" fillId="0" borderId="238" xfId="0" applyFont="1" applyBorder="1" applyAlignment="1">
      <alignment horizontal="center" vertical="center"/>
    </xf>
    <xf numFmtId="0" fontId="24" fillId="0" borderId="236" xfId="0" applyFont="1" applyBorder="1" applyAlignment="1">
      <alignment horizontal="center" vertical="center"/>
    </xf>
    <xf numFmtId="0" fontId="13" fillId="0" borderId="0" xfId="0" applyFont="1" applyAlignment="1">
      <alignment horizontal="center" vertical="center" wrapText="1"/>
    </xf>
    <xf numFmtId="164" fontId="40" fillId="0" borderId="47" xfId="0" applyNumberFormat="1" applyFont="1" applyBorder="1" applyAlignment="1">
      <alignment horizontal="left" vertical="center"/>
    </xf>
    <xf numFmtId="49" fontId="20" fillId="0" borderId="196" xfId="0" applyNumberFormat="1" applyFont="1" applyBorder="1" applyAlignment="1">
      <alignment horizontal="left" vertical="center" wrapText="1"/>
    </xf>
    <xf numFmtId="49" fontId="22" fillId="0" borderId="196" xfId="0" applyNumberFormat="1" applyFont="1" applyBorder="1" applyAlignment="1">
      <alignment horizontal="left" vertical="center" wrapText="1"/>
    </xf>
    <xf numFmtId="44" fontId="20" fillId="0" borderId="161" xfId="0" applyNumberFormat="1" applyFont="1" applyBorder="1" applyAlignment="1">
      <alignment horizontal="center" vertical="center"/>
    </xf>
    <xf numFmtId="44" fontId="20" fillId="0" borderId="135" xfId="0" applyNumberFormat="1" applyFont="1" applyBorder="1" applyAlignment="1">
      <alignment horizontal="center" vertical="center"/>
    </xf>
    <xf numFmtId="44" fontId="20" fillId="0" borderId="138" xfId="0" applyNumberFormat="1" applyFont="1" applyBorder="1" applyAlignment="1">
      <alignment horizontal="center" vertical="center"/>
    </xf>
    <xf numFmtId="0" fontId="13" fillId="0" borderId="0" xfId="0" applyFont="1"/>
    <xf numFmtId="0" fontId="13" fillId="0" borderId="0" xfId="0" applyFont="1" applyAlignment="1">
      <alignment horizontal="left"/>
    </xf>
    <xf numFmtId="0" fontId="20" fillId="0" borderId="161" xfId="0" applyFont="1" applyBorder="1" applyAlignment="1">
      <alignment horizontal="center" vertical="center"/>
    </xf>
    <xf numFmtId="0" fontId="20" fillId="0" borderId="238" xfId="0" applyFont="1" applyBorder="1" applyAlignment="1">
      <alignment horizontal="center" vertical="center"/>
    </xf>
    <xf numFmtId="0" fontId="0" fillId="0" borderId="236" xfId="0" applyBorder="1"/>
    <xf numFmtId="165" fontId="20" fillId="0" borderId="117" xfId="0" applyNumberFormat="1" applyFont="1" applyBorder="1" applyAlignment="1">
      <alignment horizontal="center" vertical="center"/>
    </xf>
    <xf numFmtId="165" fontId="20" fillId="0" borderId="119" xfId="0" applyNumberFormat="1" applyFont="1" applyBorder="1" applyAlignment="1">
      <alignment horizontal="center" vertical="center"/>
    </xf>
    <xf numFmtId="0" fontId="50" fillId="0" borderId="2" xfId="0" applyFont="1" applyBorder="1" applyAlignment="1">
      <alignment vertical="center"/>
    </xf>
    <xf numFmtId="0" fontId="52" fillId="0" borderId="0" xfId="0" applyFont="1" applyAlignment="1">
      <alignment vertical="center"/>
    </xf>
    <xf numFmtId="0" fontId="0" fillId="0" borderId="0" xfId="0" applyAlignment="1">
      <alignment vertical="center"/>
    </xf>
    <xf numFmtId="167" fontId="10" fillId="0" borderId="99" xfId="0" applyNumberFormat="1" applyFont="1" applyBorder="1" applyAlignment="1" applyProtection="1">
      <alignment horizontal="center"/>
      <protection locked="0"/>
    </xf>
    <xf numFmtId="167" fontId="10" fillId="0" borderId="35" xfId="0" applyNumberFormat="1" applyFont="1" applyBorder="1" applyAlignment="1" applyProtection="1">
      <alignment horizontal="center"/>
      <protection locked="0"/>
    </xf>
    <xf numFmtId="167" fontId="10" fillId="0" borderId="258" xfId="0" applyNumberFormat="1" applyFont="1" applyBorder="1" applyAlignment="1" applyProtection="1">
      <alignment horizontal="center"/>
      <protection locked="0"/>
    </xf>
    <xf numFmtId="167" fontId="10" fillId="0" borderId="179" xfId="0" applyNumberFormat="1" applyFont="1" applyBorder="1" applyAlignment="1" applyProtection="1">
      <alignment horizontal="center"/>
      <protection locked="0"/>
    </xf>
    <xf numFmtId="167" fontId="10" fillId="0" borderId="178" xfId="0" applyNumberFormat="1" applyFont="1" applyBorder="1" applyAlignment="1" applyProtection="1">
      <alignment horizontal="center"/>
      <protection locked="0"/>
    </xf>
    <xf numFmtId="167" fontId="10" fillId="0" borderId="180" xfId="0" applyNumberFormat="1" applyFont="1" applyBorder="1" applyAlignment="1" applyProtection="1">
      <alignment horizontal="center"/>
      <protection locked="0"/>
    </xf>
    <xf numFmtId="44" fontId="20" fillId="3" borderId="139" xfId="0" applyNumberFormat="1" applyFont="1" applyFill="1" applyBorder="1" applyAlignment="1">
      <alignment horizontal="left" vertical="center"/>
    </xf>
    <xf numFmtId="44" fontId="20" fillId="3" borderId="254" xfId="0" applyNumberFormat="1" applyFont="1" applyFill="1" applyBorder="1" applyAlignment="1">
      <alignment horizontal="left" vertical="center"/>
    </xf>
    <xf numFmtId="44" fontId="20" fillId="3" borderId="0" xfId="0" applyNumberFormat="1" applyFont="1" applyFill="1" applyAlignment="1">
      <alignment horizontal="left" vertical="center"/>
    </xf>
    <xf numFmtId="3" fontId="6" fillId="2" borderId="140" xfId="0" applyNumberFormat="1" applyFont="1" applyFill="1" applyBorder="1" applyAlignment="1">
      <alignment horizontal="center" vertical="center"/>
    </xf>
    <xf numFmtId="3" fontId="6" fillId="2" borderId="182" xfId="0" applyNumberFormat="1" applyFont="1" applyFill="1" applyBorder="1" applyAlignment="1">
      <alignment horizontal="center" vertical="center"/>
    </xf>
    <xf numFmtId="44" fontId="20" fillId="3" borderId="257" xfId="0" applyNumberFormat="1" applyFont="1" applyFill="1" applyBorder="1" applyAlignment="1">
      <alignment horizontal="left" vertical="center"/>
    </xf>
    <xf numFmtId="0" fontId="0" fillId="0" borderId="238" xfId="0" applyBorder="1" applyAlignment="1">
      <alignment horizontal="left"/>
    </xf>
    <xf numFmtId="0" fontId="39" fillId="0" borderId="238" xfId="0" applyFont="1" applyBorder="1" applyAlignment="1">
      <alignment horizontal="center" vertical="center" wrapText="1"/>
    </xf>
    <xf numFmtId="0" fontId="0" fillId="0" borderId="238" xfId="0" applyBorder="1"/>
    <xf numFmtId="3" fontId="20" fillId="2" borderId="238" xfId="0" applyNumberFormat="1" applyFont="1" applyFill="1" applyBorder="1" applyAlignment="1">
      <alignment horizontal="left" vertical="center"/>
    </xf>
    <xf numFmtId="0" fontId="0" fillId="0" borderId="238" xfId="0" applyBorder="1" applyAlignment="1">
      <alignment vertical="center"/>
    </xf>
    <xf numFmtId="0" fontId="0" fillId="0" borderId="236" xfId="0" applyBorder="1" applyAlignment="1">
      <alignment vertical="center"/>
    </xf>
    <xf numFmtId="44" fontId="20" fillId="3" borderId="161" xfId="0" applyNumberFormat="1" applyFont="1" applyFill="1" applyBorder="1" applyAlignment="1">
      <alignment horizontal="left" vertical="center"/>
    </xf>
    <xf numFmtId="0" fontId="0" fillId="0" borderId="135" xfId="0" applyBorder="1" applyAlignment="1">
      <alignment horizontal="left"/>
    </xf>
    <xf numFmtId="3" fontId="20" fillId="2" borderId="135" xfId="0" applyNumberFormat="1" applyFont="1" applyFill="1" applyBorder="1" applyAlignment="1">
      <alignment horizontal="center" vertical="center"/>
    </xf>
    <xf numFmtId="0" fontId="0" fillId="0" borderId="135" xfId="0" applyBorder="1" applyAlignment="1">
      <alignment horizontal="center" vertical="center"/>
    </xf>
    <xf numFmtId="0" fontId="0" fillId="0" borderId="138" xfId="0" applyBorder="1" applyAlignment="1">
      <alignment horizontal="center" vertical="center"/>
    </xf>
    <xf numFmtId="3" fontId="6" fillId="2" borderId="173" xfId="0" applyNumberFormat="1" applyFont="1" applyFill="1" applyBorder="1" applyAlignment="1">
      <alignment horizontal="center" vertical="center"/>
    </xf>
    <xf numFmtId="167" fontId="12" fillId="0" borderId="13" xfId="0" applyNumberFormat="1" applyFont="1" applyBorder="1" applyAlignment="1" applyProtection="1">
      <alignment horizontal="left"/>
      <protection locked="0"/>
    </xf>
    <xf numFmtId="167" fontId="12" fillId="0" borderId="35" xfId="0" applyNumberFormat="1" applyFont="1" applyBorder="1" applyAlignment="1" applyProtection="1">
      <alignment horizontal="left"/>
      <protection locked="0"/>
    </xf>
    <xf numFmtId="167" fontId="12" fillId="0" borderId="27" xfId="0" applyNumberFormat="1" applyFont="1" applyBorder="1" applyAlignment="1" applyProtection="1">
      <alignment horizontal="left"/>
      <protection locked="0"/>
    </xf>
    <xf numFmtId="0" fontId="10" fillId="0" borderId="99"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0" borderId="27" xfId="0" applyFont="1" applyBorder="1" applyAlignment="1" applyProtection="1">
      <alignment horizontal="center"/>
      <protection locked="0"/>
    </xf>
    <xf numFmtId="0" fontId="68" fillId="0" borderId="257" xfId="1" applyFont="1" applyBorder="1" applyAlignment="1" applyProtection="1">
      <alignment horizontal="center" vertical="center"/>
    </xf>
    <xf numFmtId="0" fontId="68" fillId="0" borderId="238" xfId="1" applyFont="1" applyBorder="1" applyAlignment="1" applyProtection="1">
      <alignment horizontal="center" vertical="center"/>
    </xf>
    <xf numFmtId="0" fontId="68" fillId="0" borderId="236" xfId="1" applyFont="1" applyBorder="1" applyAlignment="1" applyProtection="1">
      <alignment horizontal="center" vertical="center"/>
    </xf>
    <xf numFmtId="0" fontId="13" fillId="5" borderId="0" xfId="0" applyFont="1" applyFill="1" applyAlignment="1">
      <alignment horizontal="center"/>
    </xf>
    <xf numFmtId="0" fontId="20" fillId="0" borderId="155" xfId="0" applyFont="1" applyBorder="1" applyAlignment="1">
      <alignment horizontal="center"/>
    </xf>
    <xf numFmtId="0" fontId="20" fillId="0" borderId="156" xfId="0" applyFont="1" applyBorder="1" applyAlignment="1">
      <alignment horizontal="center"/>
    </xf>
    <xf numFmtId="0" fontId="20" fillId="0" borderId="157" xfId="0" applyFont="1" applyBorder="1" applyAlignment="1">
      <alignment horizontal="center"/>
    </xf>
    <xf numFmtId="167" fontId="39" fillId="0" borderId="0" xfId="0" applyNumberFormat="1" applyFont="1" applyAlignment="1">
      <alignment horizontal="left"/>
    </xf>
    <xf numFmtId="167" fontId="37" fillId="0" borderId="0" xfId="0" applyNumberFormat="1" applyFont="1" applyAlignment="1" applyProtection="1">
      <alignment horizontal="left"/>
      <protection locked="0"/>
    </xf>
    <xf numFmtId="167" fontId="20" fillId="2" borderId="0" xfId="0" applyNumberFormat="1" applyFont="1" applyFill="1" applyAlignment="1" applyProtection="1">
      <alignment horizontal="left" vertical="center"/>
      <protection locked="0"/>
    </xf>
    <xf numFmtId="167" fontId="6" fillId="2" borderId="0" xfId="0" applyNumberFormat="1" applyFont="1" applyFill="1" applyAlignment="1">
      <alignment horizontal="right" vertical="center"/>
    </xf>
    <xf numFmtId="167" fontId="42" fillId="0" borderId="242" xfId="0" applyNumberFormat="1" applyFont="1" applyBorder="1" applyAlignment="1" applyProtection="1">
      <alignment horizontal="center" vertical="center"/>
      <protection locked="0"/>
    </xf>
    <xf numFmtId="167" fontId="42" fillId="0" borderId="235" xfId="0" applyNumberFormat="1" applyFont="1" applyBorder="1" applyAlignment="1" applyProtection="1">
      <alignment horizontal="center" vertical="center"/>
      <protection locked="0"/>
    </xf>
    <xf numFmtId="167" fontId="10" fillId="0" borderId="239" xfId="0" applyNumberFormat="1" applyFont="1" applyBorder="1" applyAlignment="1" applyProtection="1">
      <alignment horizontal="center"/>
      <protection locked="0"/>
    </xf>
    <xf numFmtId="167" fontId="10" fillId="0" borderId="240" xfId="0" applyNumberFormat="1" applyFont="1" applyBorder="1" applyAlignment="1" applyProtection="1">
      <alignment horizontal="center"/>
      <protection locked="0"/>
    </xf>
    <xf numFmtId="167" fontId="10" fillId="0" borderId="241" xfId="0" applyNumberFormat="1" applyFont="1" applyBorder="1" applyAlignment="1" applyProtection="1">
      <alignment horizontal="center"/>
      <protection locked="0"/>
    </xf>
    <xf numFmtId="44" fontId="20" fillId="0" borderId="257" xfId="0" applyNumberFormat="1" applyFont="1" applyBorder="1" applyAlignment="1">
      <alignment vertical="center"/>
    </xf>
    <xf numFmtId="0" fontId="20" fillId="0" borderId="238" xfId="0" applyFont="1" applyBorder="1" applyAlignment="1">
      <alignment vertical="center"/>
    </xf>
    <xf numFmtId="0" fontId="20" fillId="0" borderId="118" xfId="0" applyFont="1" applyBorder="1" applyAlignment="1">
      <alignment horizontal="center" vertical="center"/>
    </xf>
    <xf numFmtId="0" fontId="20" fillId="0" borderId="209" xfId="0" applyFont="1" applyBorder="1" applyAlignment="1">
      <alignment horizontal="center" vertical="center"/>
    </xf>
    <xf numFmtId="164" fontId="39" fillId="0" borderId="0" xfId="0" applyNumberFormat="1" applyFont="1" applyAlignment="1">
      <alignment horizontal="left"/>
    </xf>
    <xf numFmtId="167" fontId="7" fillId="0" borderId="161" xfId="0" applyNumberFormat="1" applyFont="1" applyBorder="1" applyProtection="1">
      <protection locked="0"/>
    </xf>
    <xf numFmtId="167" fontId="7" fillId="0" borderId="135" xfId="0" applyNumberFormat="1" applyFont="1" applyBorder="1" applyProtection="1">
      <protection locked="0"/>
    </xf>
    <xf numFmtId="167" fontId="7" fillId="0" borderId="138" xfId="0" applyNumberFormat="1" applyFont="1" applyBorder="1" applyProtection="1">
      <protection locked="0"/>
    </xf>
    <xf numFmtId="167" fontId="37" fillId="0" borderId="0" xfId="0" applyNumberFormat="1" applyFont="1" applyAlignment="1">
      <alignment horizontal="left"/>
    </xf>
    <xf numFmtId="164" fontId="7" fillId="0" borderId="164" xfId="0" applyNumberFormat="1" applyFont="1" applyBorder="1" applyAlignment="1">
      <alignment horizontal="left"/>
    </xf>
    <xf numFmtId="164" fontId="7" fillId="0" borderId="175" xfId="0" applyNumberFormat="1" applyFont="1" applyBorder="1" applyAlignment="1">
      <alignment horizontal="left"/>
    </xf>
    <xf numFmtId="167" fontId="10" fillId="0" borderId="84" xfId="0" applyNumberFormat="1" applyFont="1" applyBorder="1" applyAlignment="1" applyProtection="1">
      <alignment horizontal="center"/>
      <protection locked="0"/>
    </xf>
    <xf numFmtId="167" fontId="10" fillId="0" borderId="174" xfId="0" applyNumberFormat="1" applyFont="1" applyBorder="1" applyAlignment="1" applyProtection="1">
      <alignment horizontal="center"/>
      <protection locked="0"/>
    </xf>
    <xf numFmtId="167" fontId="10" fillId="0" borderId="129" xfId="0" applyNumberFormat="1" applyFont="1" applyBorder="1" applyAlignment="1" applyProtection="1">
      <alignment horizontal="center"/>
      <protection locked="0"/>
    </xf>
    <xf numFmtId="167" fontId="20" fillId="2" borderId="161" xfId="0" applyNumberFormat="1" applyFont="1" applyFill="1" applyBorder="1" applyAlignment="1" applyProtection="1">
      <alignment horizontal="left" vertical="center"/>
      <protection locked="0"/>
    </xf>
    <xf numFmtId="167" fontId="20" fillId="2" borderId="135" xfId="0" applyNumberFormat="1" applyFont="1" applyFill="1" applyBorder="1" applyAlignment="1" applyProtection="1">
      <alignment horizontal="left" vertical="center"/>
      <protection locked="0"/>
    </xf>
    <xf numFmtId="167" fontId="31" fillId="0" borderId="140" xfId="0" applyNumberFormat="1" applyFont="1" applyBorder="1" applyAlignment="1" applyProtection="1">
      <alignment horizontal="center" vertical="center"/>
      <protection locked="0"/>
    </xf>
    <xf numFmtId="167" fontId="31" fillId="0" borderId="173" xfId="0" applyNumberFormat="1" applyFont="1" applyBorder="1" applyAlignment="1" applyProtection="1">
      <alignment horizontal="center" vertical="center"/>
      <protection locked="0"/>
    </xf>
    <xf numFmtId="167" fontId="20" fillId="2" borderId="135" xfId="0" applyNumberFormat="1" applyFont="1" applyFill="1" applyBorder="1" applyAlignment="1" applyProtection="1">
      <alignment horizontal="center" vertical="center"/>
      <protection locked="0"/>
    </xf>
    <xf numFmtId="167" fontId="7" fillId="0" borderId="143" xfId="0" applyNumberFormat="1" applyFont="1" applyBorder="1" applyAlignment="1">
      <alignment horizontal="center"/>
    </xf>
    <xf numFmtId="167" fontId="7" fillId="0" borderId="142" xfId="0" applyNumberFormat="1" applyFont="1" applyBorder="1" applyAlignment="1">
      <alignment horizontal="center"/>
    </xf>
    <xf numFmtId="167" fontId="7" fillId="0" borderId="143" xfId="0" applyNumberFormat="1" applyFont="1" applyBorder="1" applyAlignment="1" applyProtection="1">
      <alignment horizontal="center"/>
      <protection locked="0"/>
    </xf>
    <xf numFmtId="167" fontId="7" fillId="0" borderId="142" xfId="0" applyNumberFormat="1" applyFont="1" applyBorder="1" applyAlignment="1" applyProtection="1">
      <alignment horizontal="center"/>
      <protection locked="0"/>
    </xf>
    <xf numFmtId="167" fontId="20" fillId="2" borderId="98" xfId="0" applyNumberFormat="1" applyFont="1" applyFill="1" applyBorder="1" applyAlignment="1" applyProtection="1">
      <alignment horizontal="center" vertical="center"/>
      <protection locked="0"/>
    </xf>
    <xf numFmtId="167" fontId="20" fillId="2" borderId="107" xfId="0" applyNumberFormat="1" applyFont="1" applyFill="1" applyBorder="1" applyAlignment="1" applyProtection="1">
      <alignment horizontal="center" vertical="center"/>
      <protection locked="0"/>
    </xf>
    <xf numFmtId="167" fontId="20" fillId="2" borderId="193" xfId="0" applyNumberFormat="1" applyFont="1" applyFill="1" applyBorder="1" applyAlignment="1" applyProtection="1">
      <alignment horizontal="center" vertical="center"/>
      <protection locked="0"/>
    </xf>
    <xf numFmtId="167" fontId="20" fillId="2" borderId="176" xfId="0" applyNumberFormat="1" applyFont="1" applyFill="1" applyBorder="1" applyAlignment="1" applyProtection="1">
      <alignment horizontal="center" vertical="center"/>
      <protection locked="0"/>
    </xf>
    <xf numFmtId="167" fontId="6" fillId="2" borderId="107" xfId="0" applyNumberFormat="1" applyFont="1" applyFill="1" applyBorder="1" applyAlignment="1">
      <alignment horizontal="center" vertical="center"/>
    </xf>
    <xf numFmtId="167" fontId="6" fillId="2" borderId="97" xfId="0" applyNumberFormat="1" applyFont="1" applyFill="1" applyBorder="1" applyAlignment="1">
      <alignment horizontal="center" vertical="center"/>
    </xf>
    <xf numFmtId="167" fontId="6" fillId="2" borderId="176" xfId="0" applyNumberFormat="1" applyFont="1" applyFill="1" applyBorder="1" applyAlignment="1">
      <alignment horizontal="center" vertical="center"/>
    </xf>
    <xf numFmtId="167" fontId="6" fillId="2" borderId="194" xfId="0" applyNumberFormat="1" applyFont="1" applyFill="1" applyBorder="1" applyAlignment="1">
      <alignment horizontal="center" vertical="center"/>
    </xf>
    <xf numFmtId="164" fontId="10" fillId="0" borderId="118" xfId="0" applyNumberFormat="1" applyFont="1" applyBorder="1" applyAlignment="1">
      <alignment horizontal="center"/>
    </xf>
    <xf numFmtId="164" fontId="10" fillId="0" borderId="119" xfId="0" applyNumberFormat="1" applyFont="1" applyBorder="1" applyAlignment="1">
      <alignment horizontal="center"/>
    </xf>
    <xf numFmtId="164" fontId="27" fillId="0" borderId="0" xfId="0" applyNumberFormat="1" applyFont="1" applyAlignment="1">
      <alignment vertical="center" wrapText="1"/>
    </xf>
    <xf numFmtId="0" fontId="0" fillId="0" borderId="0" xfId="0"/>
    <xf numFmtId="164" fontId="19" fillId="0" borderId="0" xfId="1" applyNumberFormat="1" applyBorder="1" applyAlignment="1" applyProtection="1">
      <alignment vertical="top" wrapText="1"/>
    </xf>
    <xf numFmtId="0" fontId="0" fillId="0" borderId="0" xfId="0" applyAlignment="1">
      <alignment vertical="top"/>
    </xf>
    <xf numFmtId="4" fontId="40" fillId="0" borderId="155" xfId="3" applyNumberFormat="1" applyFont="1" applyBorder="1" applyAlignment="1">
      <alignment horizontal="center"/>
    </xf>
    <xf numFmtId="4" fontId="40" fillId="0" borderId="156" xfId="3" applyNumberFormat="1" applyFont="1" applyBorder="1" applyAlignment="1">
      <alignment horizontal="center"/>
    </xf>
    <xf numFmtId="4" fontId="40" fillId="0" borderId="157" xfId="3" applyNumberFormat="1" applyFont="1" applyBorder="1" applyAlignment="1">
      <alignment horizontal="center"/>
    </xf>
    <xf numFmtId="0" fontId="37" fillId="0" borderId="0" xfId="3" applyFont="1" applyAlignment="1">
      <alignment horizontal="left"/>
    </xf>
    <xf numFmtId="0" fontId="35" fillId="0" borderId="0" xfId="3" applyFont="1" applyAlignment="1">
      <alignment horizontal="center"/>
    </xf>
    <xf numFmtId="0" fontId="35" fillId="0" borderId="109" xfId="3" applyFont="1" applyBorder="1" applyAlignment="1">
      <alignment horizontal="center"/>
    </xf>
    <xf numFmtId="1" fontId="35" fillId="0" borderId="0" xfId="3" applyNumberFormat="1" applyFont="1" applyAlignment="1">
      <alignment horizontal="center" vertical="center"/>
    </xf>
    <xf numFmtId="0" fontId="35" fillId="0" borderId="0" xfId="3" applyFont="1" applyAlignment="1">
      <alignment horizontal="center" vertical="center"/>
    </xf>
    <xf numFmtId="0" fontId="50" fillId="0" borderId="155" xfId="3" applyFont="1" applyBorder="1" applyAlignment="1">
      <alignment horizontal="center" vertical="center"/>
    </xf>
    <xf numFmtId="0" fontId="50" fillId="0" borderId="156" xfId="3" applyFont="1" applyBorder="1" applyAlignment="1">
      <alignment horizontal="center" vertical="center"/>
    </xf>
    <xf numFmtId="0" fontId="50" fillId="0" borderId="157" xfId="3" applyFont="1" applyBorder="1" applyAlignment="1">
      <alignment horizontal="center" vertical="center"/>
    </xf>
    <xf numFmtId="0" fontId="64" fillId="0" borderId="155" xfId="3" applyFont="1" applyBorder="1" applyAlignment="1">
      <alignment horizontal="center" vertical="center"/>
    </xf>
    <xf numFmtId="0" fontId="64" fillId="0" borderId="156" xfId="3" applyFont="1" applyBorder="1" applyAlignment="1">
      <alignment horizontal="center" vertical="center"/>
    </xf>
    <xf numFmtId="0" fontId="64" fillId="0" borderId="157" xfId="3" applyFont="1" applyBorder="1" applyAlignment="1">
      <alignment horizontal="center" vertical="center"/>
    </xf>
    <xf numFmtId="0" fontId="34" fillId="0" borderId="250" xfId="3" applyFont="1" applyBorder="1" applyAlignment="1">
      <alignment horizontal="center" vertical="center"/>
    </xf>
    <xf numFmtId="0" fontId="34" fillId="0" borderId="247" xfId="3" applyFont="1" applyBorder="1" applyAlignment="1">
      <alignment horizontal="center" vertical="center"/>
    </xf>
    <xf numFmtId="0" fontId="39" fillId="0" borderId="155" xfId="3" applyFont="1" applyBorder="1" applyAlignment="1">
      <alignment horizontal="center" vertical="center"/>
    </xf>
    <xf numFmtId="0" fontId="39" fillId="0" borderId="156" xfId="3" applyFont="1" applyBorder="1" applyAlignment="1">
      <alignment horizontal="center" vertical="center"/>
    </xf>
    <xf numFmtId="0" fontId="39" fillId="0" borderId="157" xfId="3" applyFont="1" applyBorder="1" applyAlignment="1">
      <alignment horizontal="center" vertical="center"/>
    </xf>
    <xf numFmtId="3" fontId="34" fillId="0" borderId="250" xfId="3" applyNumberFormat="1" applyFont="1" applyBorder="1" applyAlignment="1">
      <alignment horizontal="center" vertical="center" wrapText="1"/>
    </xf>
    <xf numFmtId="3" fontId="34" fillId="0" borderId="247" xfId="3" applyNumberFormat="1" applyFont="1" applyBorder="1" applyAlignment="1">
      <alignment horizontal="center" vertical="center" wrapText="1"/>
    </xf>
    <xf numFmtId="3" fontId="34" fillId="0" borderId="0" xfId="3" applyNumberFormat="1" applyFont="1" applyAlignment="1">
      <alignment horizontal="center"/>
    </xf>
    <xf numFmtId="3" fontId="34" fillId="0" borderId="26" xfId="3" applyNumberFormat="1" applyFont="1" applyBorder="1" applyAlignment="1">
      <alignment horizontal="center"/>
    </xf>
    <xf numFmtId="3" fontId="34" fillId="0" borderId="289" xfId="3" applyNumberFormat="1" applyFont="1" applyBorder="1" applyAlignment="1">
      <alignment horizontal="center" vertical="center"/>
    </xf>
    <xf numFmtId="3" fontId="34" fillId="0" borderId="26" xfId="3" applyNumberFormat="1" applyFont="1" applyBorder="1" applyAlignment="1">
      <alignment horizontal="center" vertical="center"/>
    </xf>
    <xf numFmtId="3" fontId="34" fillId="0" borderId="285" xfId="3" applyNumberFormat="1" applyFont="1" applyBorder="1" applyAlignment="1">
      <alignment horizontal="center" vertical="center"/>
    </xf>
    <xf numFmtId="3" fontId="34" fillId="0" borderId="265" xfId="3" applyNumberFormat="1" applyFont="1" applyBorder="1" applyAlignment="1">
      <alignment horizontal="center" vertical="center"/>
    </xf>
    <xf numFmtId="0" fontId="34" fillId="0" borderId="251" xfId="3" applyFont="1" applyBorder="1" applyAlignment="1">
      <alignment horizontal="center" vertical="center"/>
    </xf>
    <xf numFmtId="0" fontId="39" fillId="0" borderId="155" xfId="3" applyFont="1" applyBorder="1" applyAlignment="1">
      <alignment horizontal="center"/>
    </xf>
    <xf numFmtId="0" fontId="39" fillId="0" borderId="156" xfId="3" applyFont="1" applyBorder="1" applyAlignment="1">
      <alignment horizontal="center"/>
    </xf>
    <xf numFmtId="0" fontId="39" fillId="0" borderId="157" xfId="3" applyFont="1" applyBorder="1" applyAlignment="1">
      <alignment horizontal="center"/>
    </xf>
    <xf numFmtId="3" fontId="34" fillId="0" borderId="289" xfId="3" applyNumberFormat="1" applyFont="1" applyBorder="1" applyAlignment="1">
      <alignment horizontal="center" vertical="center" wrapText="1"/>
    </xf>
    <xf numFmtId="3" fontId="34" fillId="0" borderId="285" xfId="3" applyNumberFormat="1" applyFont="1" applyBorder="1" applyAlignment="1">
      <alignment horizontal="center" vertical="center" wrapText="1"/>
    </xf>
    <xf numFmtId="0" fontId="34" fillId="0" borderId="289" xfId="3" applyFont="1" applyBorder="1" applyAlignment="1">
      <alignment horizontal="center"/>
    </xf>
    <xf numFmtId="0" fontId="34" fillId="0" borderId="26" xfId="3" applyFont="1" applyBorder="1" applyAlignment="1">
      <alignment horizontal="center"/>
    </xf>
    <xf numFmtId="3" fontId="34" fillId="0" borderId="287" xfId="3" applyNumberFormat="1" applyFont="1" applyBorder="1" applyAlignment="1">
      <alignment horizontal="right"/>
    </xf>
    <xf numFmtId="3" fontId="34" fillId="0" borderId="286" xfId="3" applyNumberFormat="1" applyFont="1" applyBorder="1" applyAlignment="1">
      <alignment horizontal="right"/>
    </xf>
    <xf numFmtId="3" fontId="35" fillId="0" borderId="285" xfId="3" applyNumberFormat="1" applyFont="1" applyBorder="1" applyAlignment="1">
      <alignment horizontal="center"/>
    </xf>
    <xf numFmtId="3" fontId="35" fillId="0" borderId="265" xfId="3" applyNumberFormat="1" applyFont="1" applyBorder="1" applyAlignment="1">
      <alignment horizontal="center"/>
    </xf>
    <xf numFmtId="3" fontId="34" fillId="0" borderId="155" xfId="3" applyNumberFormat="1" applyFont="1" applyBorder="1" applyAlignment="1">
      <alignment horizontal="right"/>
    </xf>
    <xf numFmtId="3" fontId="34" fillId="0" borderId="157" xfId="3" applyNumberFormat="1" applyFont="1" applyBorder="1" applyAlignment="1">
      <alignment horizontal="right"/>
    </xf>
    <xf numFmtId="3" fontId="34" fillId="0" borderId="257" xfId="3" applyNumberFormat="1" applyFont="1" applyBorder="1" applyAlignment="1">
      <alignment horizontal="right"/>
    </xf>
    <xf numFmtId="3" fontId="34" fillId="0" borderId="236" xfId="3" applyNumberFormat="1" applyFont="1" applyBorder="1" applyAlignment="1">
      <alignment horizontal="right"/>
    </xf>
    <xf numFmtId="0" fontId="13" fillId="0" borderId="268" xfId="3" applyFont="1" applyBorder="1" applyAlignment="1">
      <alignment horizontal="center" vertical="center"/>
    </xf>
    <xf numFmtId="0" fontId="66" fillId="0" borderId="155" xfId="3" applyFont="1" applyBorder="1" applyAlignment="1">
      <alignment horizontal="center"/>
    </xf>
    <xf numFmtId="0" fontId="66" fillId="0" borderId="156" xfId="3" applyFont="1" applyBorder="1" applyAlignment="1">
      <alignment horizontal="center"/>
    </xf>
    <xf numFmtId="0" fontId="66" fillId="0" borderId="157" xfId="3" applyFont="1" applyBorder="1" applyAlignment="1">
      <alignment horizontal="center"/>
    </xf>
    <xf numFmtId="0" fontId="61" fillId="0" borderId="155" xfId="3" applyFont="1" applyBorder="1" applyAlignment="1">
      <alignment horizontal="center"/>
    </xf>
    <xf numFmtId="0" fontId="61" fillId="0" borderId="156" xfId="3" applyFont="1" applyBorder="1" applyAlignment="1">
      <alignment horizontal="center"/>
    </xf>
    <xf numFmtId="0" fontId="61" fillId="0" borderId="157" xfId="3" applyFont="1" applyBorder="1" applyAlignment="1">
      <alignment horizontal="center"/>
    </xf>
    <xf numFmtId="0" fontId="63" fillId="0" borderId="156" xfId="3" applyBorder="1" applyAlignment="1">
      <alignment horizontal="center"/>
    </xf>
    <xf numFmtId="4" fontId="50" fillId="0" borderId="155" xfId="3" applyNumberFormat="1" applyFont="1" applyBorder="1" applyAlignment="1">
      <alignment horizontal="center"/>
    </xf>
    <xf numFmtId="4" fontId="50" fillId="0" borderId="156" xfId="3" applyNumberFormat="1" applyFont="1" applyBorder="1" applyAlignment="1">
      <alignment horizontal="center"/>
    </xf>
    <xf numFmtId="4" fontId="50" fillId="0" borderId="157" xfId="3" applyNumberFormat="1" applyFont="1" applyBorder="1" applyAlignment="1">
      <alignment horizontal="center"/>
    </xf>
    <xf numFmtId="0" fontId="10" fillId="0" borderId="268" xfId="3" applyFont="1" applyBorder="1" applyAlignment="1">
      <alignment horizontal="center" vertical="center"/>
    </xf>
    <xf numFmtId="0" fontId="10" fillId="0" borderId="269" xfId="3" applyFont="1" applyBorder="1" applyAlignment="1">
      <alignment horizontal="center" vertical="center"/>
    </xf>
    <xf numFmtId="0" fontId="10" fillId="0" borderId="264" xfId="3" applyFont="1" applyBorder="1" applyAlignment="1">
      <alignment horizontal="center" vertical="center"/>
    </xf>
    <xf numFmtId="0" fontId="10" fillId="0" borderId="265" xfId="3" applyFont="1" applyBorder="1" applyAlignment="1">
      <alignment horizontal="center" vertical="center"/>
    </xf>
    <xf numFmtId="0" fontId="10" fillId="0" borderId="292" xfId="3" applyFont="1" applyBorder="1" applyAlignment="1">
      <alignment horizontal="center" vertical="center" wrapText="1"/>
    </xf>
    <xf numFmtId="0" fontId="10" fillId="0" borderId="278" xfId="3" applyFont="1" applyBorder="1" applyAlignment="1">
      <alignment horizontal="center" vertical="center" wrapText="1"/>
    </xf>
    <xf numFmtId="0" fontId="10" fillId="0" borderId="273" xfId="3" applyFont="1" applyBorder="1" applyAlignment="1">
      <alignment horizontal="center" vertical="center" wrapText="1"/>
    </xf>
    <xf numFmtId="0" fontId="10" fillId="0" borderId="293" xfId="3" applyFont="1" applyBorder="1" applyAlignment="1">
      <alignment horizontal="center" vertical="center" wrapText="1"/>
    </xf>
    <xf numFmtId="0" fontId="10" fillId="0" borderId="294" xfId="3" applyFont="1" applyBorder="1" applyAlignment="1">
      <alignment horizontal="center" vertical="center" wrapText="1"/>
    </xf>
    <xf numFmtId="0" fontId="10" fillId="0" borderId="295" xfId="3" applyFont="1" applyBorder="1" applyAlignment="1">
      <alignment horizontal="center" vertical="center" wrapText="1"/>
    </xf>
    <xf numFmtId="0" fontId="10" fillId="0" borderId="276" xfId="3" applyFont="1" applyBorder="1" applyAlignment="1">
      <alignment horizontal="center" vertical="center"/>
    </xf>
    <xf numFmtId="0" fontId="10" fillId="0" borderId="281" xfId="3" applyFont="1" applyBorder="1" applyAlignment="1">
      <alignment horizontal="center" vertical="center"/>
    </xf>
    <xf numFmtId="0" fontId="10" fillId="0" borderId="284" xfId="3" applyFont="1" applyBorder="1" applyAlignment="1">
      <alignment horizontal="center" vertical="center"/>
    </xf>
    <xf numFmtId="0" fontId="10" fillId="0" borderId="285" xfId="3" applyFont="1" applyBorder="1" applyAlignment="1">
      <alignment horizontal="center" vertical="center"/>
    </xf>
    <xf numFmtId="0" fontId="10" fillId="0" borderId="267" xfId="3" applyFont="1" applyBorder="1" applyAlignment="1">
      <alignment horizontal="center" vertical="center" wrapText="1"/>
    </xf>
    <xf numFmtId="0" fontId="10" fillId="0" borderId="250" xfId="3" applyFont="1" applyBorder="1" applyAlignment="1">
      <alignment horizontal="center" vertical="center" wrapText="1"/>
    </xf>
    <xf numFmtId="0" fontId="10" fillId="0" borderId="271" xfId="3" applyFont="1" applyBorder="1" applyAlignment="1">
      <alignment horizontal="center" vertical="center" wrapText="1"/>
    </xf>
    <xf numFmtId="0" fontId="49" fillId="0" borderId="269" xfId="3" applyFont="1" applyBorder="1" applyAlignment="1">
      <alignment horizontal="center" vertical="center" wrapText="1"/>
    </xf>
    <xf numFmtId="0" fontId="49" fillId="0" borderId="26" xfId="3" applyFont="1" applyBorder="1" applyAlignment="1">
      <alignment horizontal="center" vertical="center" wrapText="1"/>
    </xf>
    <xf numFmtId="0" fontId="49" fillId="0" borderId="122" xfId="3" applyFont="1" applyBorder="1" applyAlignment="1">
      <alignment horizontal="center" vertical="center" wrapText="1"/>
    </xf>
    <xf numFmtId="0" fontId="10" fillId="0" borderId="269" xfId="3" applyFont="1" applyBorder="1" applyAlignment="1">
      <alignment horizontal="center" vertical="center" wrapText="1"/>
    </xf>
    <xf numFmtId="0" fontId="10" fillId="0" borderId="26" xfId="3" applyFont="1" applyBorder="1" applyAlignment="1">
      <alignment horizontal="center" vertical="center" wrapText="1"/>
    </xf>
    <xf numFmtId="0" fontId="10" fillId="0" borderId="122" xfId="3" applyFont="1" applyBorder="1" applyAlignment="1">
      <alignment horizontal="center" vertical="center" wrapText="1"/>
    </xf>
    <xf numFmtId="0" fontId="35" fillId="5" borderId="158" xfId="3" applyFont="1" applyFill="1" applyBorder="1" applyAlignment="1">
      <alignment horizontal="center"/>
    </xf>
    <xf numFmtId="0" fontId="35" fillId="5" borderId="268" xfId="3" applyFont="1" applyFill="1" applyBorder="1" applyAlignment="1">
      <alignment horizontal="center"/>
    </xf>
    <xf numFmtId="0" fontId="10" fillId="0" borderId="266" xfId="3" applyFont="1" applyBorder="1" applyAlignment="1">
      <alignment horizontal="center" vertical="center"/>
    </xf>
    <xf numFmtId="0" fontId="10" fillId="0" borderId="283" xfId="3" applyFont="1" applyBorder="1" applyAlignment="1">
      <alignment horizontal="center" vertical="center"/>
    </xf>
    <xf numFmtId="0" fontId="10" fillId="0" borderId="270" xfId="3" applyFont="1" applyBorder="1" applyAlignment="1">
      <alignment horizontal="center" vertical="center"/>
    </xf>
    <xf numFmtId="0" fontId="62" fillId="0" borderId="250" xfId="3" applyFont="1" applyBorder="1" applyAlignment="1">
      <alignment horizontal="center" vertical="center" wrapText="1"/>
    </xf>
    <xf numFmtId="0" fontId="62" fillId="0" borderId="271" xfId="3" applyFont="1" applyBorder="1" applyAlignment="1">
      <alignment horizontal="center" vertical="center" wrapText="1"/>
    </xf>
    <xf numFmtId="0" fontId="62" fillId="0" borderId="267" xfId="3" applyFont="1" applyBorder="1" applyAlignment="1">
      <alignment horizontal="center" vertical="center" wrapText="1"/>
    </xf>
    <xf numFmtId="0" fontId="63" fillId="5" borderId="158" xfId="3" applyFill="1" applyBorder="1" applyAlignment="1">
      <alignment horizontal="center"/>
    </xf>
    <xf numFmtId="0" fontId="10" fillId="0" borderId="292" xfId="3" applyFont="1" applyBorder="1" applyAlignment="1">
      <alignment horizontal="center" vertical="center"/>
    </xf>
    <xf numFmtId="0" fontId="10" fillId="0" borderId="282" xfId="3" applyFont="1" applyBorder="1" applyAlignment="1">
      <alignment horizontal="center" vertical="center"/>
    </xf>
    <xf numFmtId="4" fontId="62" fillId="0" borderId="156" xfId="3" applyNumberFormat="1" applyFont="1" applyBorder="1" applyAlignment="1">
      <alignment horizontal="center"/>
    </xf>
    <xf numFmtId="0" fontId="66" fillId="0" borderId="155" xfId="3" applyFont="1" applyBorder="1" applyAlignment="1">
      <alignment horizontal="center" vertical="center"/>
    </xf>
    <xf numFmtId="0" fontId="66" fillId="0" borderId="156" xfId="3" applyFont="1" applyBorder="1" applyAlignment="1">
      <alignment horizontal="center" vertical="center"/>
    </xf>
    <xf numFmtId="0" fontId="66" fillId="0" borderId="157" xfId="3" applyFont="1" applyBorder="1" applyAlignment="1">
      <alignment horizontal="center" vertical="center"/>
    </xf>
    <xf numFmtId="4" fontId="39" fillId="0" borderId="155" xfId="3" applyNumberFormat="1" applyFont="1" applyBorder="1" applyAlignment="1">
      <alignment horizontal="center" vertical="center"/>
    </xf>
    <xf numFmtId="4" fontId="39" fillId="0" borderId="156" xfId="3" applyNumberFormat="1" applyFont="1" applyBorder="1" applyAlignment="1">
      <alignment horizontal="center" vertical="center"/>
    </xf>
    <xf numFmtId="4" fontId="39" fillId="0" borderId="157" xfId="3" applyNumberFormat="1" applyFont="1" applyBorder="1" applyAlignment="1">
      <alignment horizontal="center" vertical="center"/>
    </xf>
    <xf numFmtId="0" fontId="10" fillId="0" borderId="276"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277" xfId="3" applyFont="1" applyBorder="1" applyAlignment="1">
      <alignment horizontal="center" vertical="center" wrapText="1"/>
    </xf>
    <xf numFmtId="3" fontId="6" fillId="0" borderId="2" xfId="3" applyNumberFormat="1" applyFont="1" applyBorder="1" applyAlignment="1">
      <alignment horizontal="center"/>
    </xf>
    <xf numFmtId="3" fontId="6" fillId="0" borderId="278" xfId="3" applyNumberFormat="1" applyFont="1" applyBorder="1" applyAlignment="1">
      <alignment horizontal="center"/>
    </xf>
    <xf numFmtId="3" fontId="6" fillId="0" borderId="2" xfId="3" applyNumberFormat="1" applyFont="1" applyBorder="1" applyAlignment="1">
      <alignment horizontal="right"/>
    </xf>
    <xf numFmtId="3" fontId="6" fillId="0" borderId="278" xfId="3" applyNumberFormat="1" applyFont="1" applyBorder="1" applyAlignment="1">
      <alignment horizontal="right"/>
    </xf>
    <xf numFmtId="3" fontId="63" fillId="0" borderId="277" xfId="3" applyNumberFormat="1" applyBorder="1" applyAlignment="1">
      <alignment horizontal="center"/>
    </xf>
    <xf numFmtId="3" fontId="63" fillId="0" borderId="273" xfId="3" applyNumberFormat="1" applyBorder="1" applyAlignment="1">
      <alignment horizontal="center"/>
    </xf>
    <xf numFmtId="3" fontId="46" fillId="0" borderId="155" xfId="3" applyNumberFormat="1" applyFont="1" applyBorder="1" applyAlignment="1">
      <alignment horizontal="right" vertical="center"/>
    </xf>
    <xf numFmtId="3" fontId="46" fillId="0" borderId="157" xfId="3" applyNumberFormat="1" applyFont="1" applyBorder="1" applyAlignment="1">
      <alignment horizontal="right" vertical="center"/>
    </xf>
    <xf numFmtId="3" fontId="35" fillId="0" borderId="276" xfId="3" applyNumberFormat="1" applyFont="1" applyBorder="1" applyAlignment="1">
      <alignment horizontal="center"/>
    </xf>
    <xf numFmtId="3" fontId="35" fillId="0" borderId="292" xfId="3" applyNumberFormat="1" applyFont="1" applyBorder="1" applyAlignment="1">
      <alignment horizontal="center"/>
    </xf>
    <xf numFmtId="3" fontId="35" fillId="0" borderId="2" xfId="3" applyNumberFormat="1" applyFont="1" applyBorder="1" applyAlignment="1">
      <alignment horizontal="right"/>
    </xf>
    <xf numFmtId="3" fontId="35" fillId="0" borderId="278" xfId="3" applyNumberFormat="1" applyFont="1" applyBorder="1" applyAlignment="1">
      <alignment horizontal="right"/>
    </xf>
    <xf numFmtId="3" fontId="35" fillId="0" borderId="2" xfId="3" applyNumberFormat="1" applyFont="1" applyBorder="1" applyAlignment="1">
      <alignment horizontal="center"/>
    </xf>
    <xf numFmtId="3" fontId="35" fillId="0" borderId="278" xfId="3" applyNumberFormat="1" applyFont="1" applyBorder="1" applyAlignment="1">
      <alignment horizontal="center"/>
    </xf>
    <xf numFmtId="0" fontId="40" fillId="0" borderId="155" xfId="3" applyFont="1" applyBorder="1" applyAlignment="1">
      <alignment horizontal="center" vertical="center"/>
    </xf>
    <xf numFmtId="0" fontId="40" fillId="0" borderId="156" xfId="3" applyFont="1" applyBorder="1" applyAlignment="1">
      <alignment horizontal="center" vertical="center"/>
    </xf>
    <xf numFmtId="0" fontId="40" fillId="0" borderId="157" xfId="3" applyFont="1" applyBorder="1" applyAlignment="1">
      <alignment horizontal="center" vertical="center"/>
    </xf>
    <xf numFmtId="0" fontId="63" fillId="0" borderId="268" xfId="3" applyBorder="1" applyAlignment="1">
      <alignment horizontal="center" vertical="center"/>
    </xf>
    <xf numFmtId="0" fontId="63" fillId="0" borderId="158" xfId="3" applyBorder="1" applyAlignment="1">
      <alignment horizontal="center" vertical="center"/>
    </xf>
    <xf numFmtId="0" fontId="39" fillId="0" borderId="158" xfId="3" applyFont="1" applyBorder="1" applyAlignment="1">
      <alignment horizontal="center" vertical="center"/>
    </xf>
    <xf numFmtId="0" fontId="7" fillId="0" borderId="155" xfId="3" applyFont="1" applyBorder="1" applyAlignment="1">
      <alignment horizontal="center"/>
    </xf>
    <xf numFmtId="0" fontId="7" fillId="0" borderId="156" xfId="3" applyFont="1" applyBorder="1" applyAlignment="1">
      <alignment horizontal="center"/>
    </xf>
    <xf numFmtId="0" fontId="7" fillId="0" borderId="157" xfId="3" applyFont="1" applyBorder="1" applyAlignment="1">
      <alignment horizontal="center"/>
    </xf>
    <xf numFmtId="0" fontId="35" fillId="5" borderId="0" xfId="3" applyFont="1" applyFill="1" applyAlignment="1">
      <alignment horizontal="center"/>
    </xf>
    <xf numFmtId="0" fontId="34" fillId="0" borderId="155" xfId="3" applyFont="1" applyBorder="1" applyAlignment="1">
      <alignment horizontal="center"/>
    </xf>
    <xf numFmtId="0" fontId="34" fillId="0" borderId="156" xfId="3" applyFont="1" applyBorder="1" applyAlignment="1">
      <alignment horizontal="center"/>
    </xf>
    <xf numFmtId="0" fontId="34" fillId="0" borderId="157" xfId="3" applyFont="1" applyBorder="1" applyAlignment="1">
      <alignment horizontal="center"/>
    </xf>
    <xf numFmtId="0" fontId="63" fillId="0" borderId="267" xfId="3" applyBorder="1" applyAlignment="1">
      <alignment horizontal="center"/>
    </xf>
    <xf numFmtId="0" fontId="63" fillId="0" borderId="247" xfId="3" applyBorder="1" applyAlignment="1">
      <alignment horizontal="center"/>
    </xf>
    <xf numFmtId="3" fontId="34" fillId="0" borderId="251" xfId="3" applyNumberFormat="1" applyFont="1" applyBorder="1" applyAlignment="1">
      <alignment horizontal="center" vertical="center" wrapText="1"/>
    </xf>
    <xf numFmtId="3" fontId="34" fillId="0" borderId="267" xfId="3" applyNumberFormat="1" applyFont="1" applyBorder="1" applyAlignment="1">
      <alignment horizontal="center" vertical="center" wrapText="1"/>
    </xf>
    <xf numFmtId="3" fontId="34" fillId="0" borderId="269" xfId="3" applyNumberFormat="1" applyFont="1" applyBorder="1" applyAlignment="1">
      <alignment horizontal="center" vertical="center" wrapText="1"/>
    </xf>
    <xf numFmtId="3" fontId="34" fillId="0" borderId="265" xfId="3" applyNumberFormat="1" applyFont="1" applyBorder="1" applyAlignment="1">
      <alignment horizontal="center" vertical="center" wrapText="1"/>
    </xf>
    <xf numFmtId="0" fontId="34" fillId="0" borderId="293" xfId="3" applyFont="1" applyBorder="1" applyAlignment="1">
      <alignment horizontal="center" vertical="center"/>
    </xf>
    <xf numFmtId="0" fontId="34" fillId="0" borderId="297" xfId="3" applyFont="1" applyBorder="1" applyAlignment="1">
      <alignment horizontal="center" vertical="center"/>
    </xf>
    <xf numFmtId="2" fontId="35" fillId="0" borderId="0" xfId="3" applyNumberFormat="1" applyFont="1" applyAlignment="1">
      <alignment horizontal="right"/>
    </xf>
    <xf numFmtId="2" fontId="35" fillId="0" borderId="26" xfId="3" applyNumberFormat="1" applyFont="1" applyBorder="1" applyAlignment="1">
      <alignment horizontal="right"/>
    </xf>
    <xf numFmtId="3" fontId="6" fillId="5" borderId="246" xfId="3" applyNumberFormat="1" applyFont="1" applyFill="1" applyBorder="1" applyAlignment="1">
      <alignment horizontal="right"/>
    </xf>
    <xf numFmtId="3" fontId="6" fillId="5" borderId="217" xfId="3" applyNumberFormat="1" applyFont="1" applyFill="1" applyBorder="1" applyAlignment="1">
      <alignment horizontal="right"/>
    </xf>
    <xf numFmtId="3" fontId="35" fillId="0" borderId="287" xfId="3" applyNumberFormat="1" applyFont="1" applyBorder="1" applyAlignment="1">
      <alignment horizontal="center"/>
    </xf>
    <xf numFmtId="3" fontId="35" fillId="0" borderId="253" xfId="3" applyNumberFormat="1" applyFont="1" applyBorder="1" applyAlignment="1">
      <alignment horizontal="center"/>
    </xf>
    <xf numFmtId="3" fontId="63" fillId="0" borderId="0" xfId="3" applyNumberFormat="1" applyAlignment="1">
      <alignment horizontal="center"/>
    </xf>
    <xf numFmtId="0" fontId="34" fillId="0" borderId="267" xfId="3" applyFont="1" applyBorder="1" applyAlignment="1">
      <alignment horizontal="center" vertical="center" wrapText="1"/>
    </xf>
    <xf numFmtId="0" fontId="34" fillId="0" borderId="247" xfId="3" applyFont="1" applyBorder="1" applyAlignment="1">
      <alignment horizontal="center" vertical="center" wrapText="1"/>
    </xf>
    <xf numFmtId="0" fontId="34" fillId="0" borderId="268" xfId="3" applyFont="1" applyBorder="1" applyAlignment="1">
      <alignment horizontal="center" vertical="center" wrapText="1"/>
    </xf>
    <xf numFmtId="0" fontId="34" fillId="0" borderId="269" xfId="3" applyFont="1" applyBorder="1" applyAlignment="1">
      <alignment horizontal="center" vertical="center" wrapText="1"/>
    </xf>
    <xf numFmtId="0" fontId="34" fillId="0" borderId="264" xfId="3" applyFont="1" applyBorder="1" applyAlignment="1">
      <alignment horizontal="center" vertical="center" wrapText="1"/>
    </xf>
    <xf numFmtId="0" fontId="34" fillId="0" borderId="265" xfId="3" applyFont="1" applyBorder="1" applyAlignment="1">
      <alignment horizontal="center" vertical="center" wrapText="1"/>
    </xf>
    <xf numFmtId="3" fontId="34" fillId="0" borderId="268" xfId="3" applyNumberFormat="1" applyFont="1" applyBorder="1" applyAlignment="1">
      <alignment horizontal="center" vertical="center" wrapText="1"/>
    </xf>
    <xf numFmtId="3" fontId="34" fillId="0" borderId="264" xfId="3" applyNumberFormat="1" applyFont="1" applyBorder="1" applyAlignment="1">
      <alignment horizontal="center" vertical="center" wrapText="1"/>
    </xf>
    <xf numFmtId="0" fontId="34" fillId="0" borderId="0" xfId="3" applyFont="1" applyAlignment="1">
      <alignment horizontal="center"/>
    </xf>
    <xf numFmtId="0" fontId="34" fillId="0" borderId="284" xfId="3" applyFont="1" applyBorder="1" applyAlignment="1">
      <alignment horizontal="center" vertical="center" wrapText="1"/>
    </xf>
    <xf numFmtId="0" fontId="34" fillId="0" borderId="285" xfId="3" applyFont="1" applyBorder="1" applyAlignment="1">
      <alignment horizontal="center" vertical="center" wrapText="1"/>
    </xf>
    <xf numFmtId="3" fontId="34" fillId="0" borderId="276" xfId="3" applyNumberFormat="1" applyFont="1" applyBorder="1" applyAlignment="1">
      <alignment horizontal="center" vertical="center"/>
    </xf>
    <xf numFmtId="3" fontId="34" fillId="0" borderId="292" xfId="3" applyNumberFormat="1" applyFont="1" applyBorder="1" applyAlignment="1">
      <alignment horizontal="center" vertical="center"/>
    </xf>
    <xf numFmtId="3" fontId="34" fillId="0" borderId="281" xfId="3" applyNumberFormat="1" applyFont="1" applyBorder="1" applyAlignment="1">
      <alignment horizontal="center" vertical="center"/>
    </xf>
    <xf numFmtId="3" fontId="34" fillId="0" borderId="282" xfId="3" applyNumberFormat="1" applyFont="1" applyBorder="1" applyAlignment="1">
      <alignment horizontal="center" vertical="center"/>
    </xf>
    <xf numFmtId="0" fontId="34" fillId="0" borderId="155" xfId="3" applyFont="1" applyBorder="1" applyAlignment="1">
      <alignment horizontal="center" vertical="center"/>
    </xf>
    <xf numFmtId="0" fontId="34" fillId="0" borderId="157" xfId="3" applyFont="1" applyBorder="1" applyAlignment="1">
      <alignment horizontal="center" vertical="center"/>
    </xf>
    <xf numFmtId="3" fontId="34" fillId="0" borderId="155" xfId="3" applyNumberFormat="1" applyFont="1" applyBorder="1" applyAlignment="1">
      <alignment horizontal="center" vertical="center"/>
    </xf>
    <xf numFmtId="3" fontId="34" fillId="0" borderId="157" xfId="3" applyNumberFormat="1" applyFont="1" applyBorder="1" applyAlignment="1">
      <alignment horizontal="center" vertical="center"/>
    </xf>
    <xf numFmtId="3" fontId="35" fillId="5" borderId="147" xfId="3" applyNumberFormat="1" applyFont="1" applyFill="1" applyBorder="1" applyAlignment="1">
      <alignment horizontal="right"/>
    </xf>
    <xf numFmtId="3" fontId="35" fillId="5" borderId="58" xfId="3" applyNumberFormat="1" applyFont="1" applyFill="1" applyBorder="1" applyAlignment="1">
      <alignment horizontal="right"/>
    </xf>
    <xf numFmtId="3" fontId="35" fillId="0" borderId="0" xfId="3" applyNumberFormat="1" applyFont="1" applyAlignment="1">
      <alignment horizontal="center"/>
    </xf>
    <xf numFmtId="0" fontId="34" fillId="0" borderId="257" xfId="3" applyFont="1" applyBorder="1" applyAlignment="1">
      <alignment horizontal="center" vertical="center"/>
    </xf>
    <xf numFmtId="0" fontId="34" fillId="0" borderId="238" xfId="3" applyFont="1" applyBorder="1" applyAlignment="1">
      <alignment horizontal="center" vertical="center"/>
    </xf>
    <xf numFmtId="0" fontId="34" fillId="0" borderId="236" xfId="3" applyFont="1" applyBorder="1" applyAlignment="1">
      <alignment horizontal="center" vertical="center"/>
    </xf>
    <xf numFmtId="0" fontId="63" fillId="0" borderId="158" xfId="3" applyBorder="1" applyAlignment="1">
      <alignment horizontal="center"/>
    </xf>
    <xf numFmtId="3" fontId="34" fillId="0" borderId="284" xfId="3" applyNumberFormat="1" applyFont="1" applyBorder="1" applyAlignment="1">
      <alignment horizontal="center" vertical="center" wrapText="1"/>
    </xf>
    <xf numFmtId="0" fontId="34" fillId="0" borderId="284" xfId="3" applyFont="1" applyBorder="1" applyAlignment="1">
      <alignment horizontal="center"/>
    </xf>
    <xf numFmtId="0" fontId="34" fillId="0" borderId="269" xfId="3" applyFont="1" applyBorder="1" applyAlignment="1">
      <alignment horizontal="center"/>
    </xf>
    <xf numFmtId="2" fontId="35" fillId="0" borderId="289" xfId="3" applyNumberFormat="1" applyFont="1" applyBorder="1" applyAlignment="1">
      <alignment horizontal="right"/>
    </xf>
    <xf numFmtId="0" fontId="35" fillId="5" borderId="147" xfId="3" applyFont="1" applyFill="1" applyBorder="1" applyAlignment="1">
      <alignment horizontal="right"/>
    </xf>
    <xf numFmtId="0" fontId="35" fillId="5" borderId="58" xfId="3" applyFont="1" applyFill="1" applyBorder="1" applyAlignment="1">
      <alignment horizontal="right"/>
    </xf>
    <xf numFmtId="3" fontId="35" fillId="0" borderId="289" xfId="3" applyNumberFormat="1" applyFont="1" applyBorder="1" applyAlignment="1">
      <alignment horizontal="center"/>
    </xf>
    <xf numFmtId="0" fontId="34" fillId="0" borderId="292" xfId="3" applyFont="1" applyBorder="1" applyAlignment="1">
      <alignment horizontal="center" vertical="center" wrapText="1"/>
    </xf>
    <xf numFmtId="0" fontId="34" fillId="0" borderId="282" xfId="3" applyFont="1" applyBorder="1" applyAlignment="1">
      <alignment horizontal="center" vertical="center" wrapText="1"/>
    </xf>
    <xf numFmtId="2" fontId="35" fillId="0" borderId="287" xfId="3" applyNumberFormat="1" applyFont="1" applyBorder="1" applyAlignment="1">
      <alignment horizontal="right"/>
    </xf>
    <xf numFmtId="2" fontId="35" fillId="0" borderId="286" xfId="3" applyNumberFormat="1" applyFont="1" applyBorder="1" applyAlignment="1">
      <alignment horizontal="right"/>
    </xf>
    <xf numFmtId="0" fontId="35" fillId="5" borderId="301" xfId="3" applyFont="1" applyFill="1" applyBorder="1" applyAlignment="1">
      <alignment horizontal="right"/>
    </xf>
    <xf numFmtId="0" fontId="35" fillId="5" borderId="217" xfId="3" applyFont="1" applyFill="1" applyBorder="1" applyAlignment="1">
      <alignment horizontal="right"/>
    </xf>
    <xf numFmtId="3" fontId="35" fillId="0" borderId="280" xfId="3" applyNumberFormat="1" applyFont="1" applyBorder="1" applyAlignment="1">
      <alignment horizontal="center"/>
    </xf>
    <xf numFmtId="3" fontId="35" fillId="0" borderId="279" xfId="3" applyNumberFormat="1" applyFont="1" applyBorder="1" applyAlignment="1">
      <alignment horizontal="center"/>
    </xf>
  </cellXfs>
  <cellStyles count="5">
    <cellStyle name="Link" xfId="1" builtinId="8"/>
    <cellStyle name="Prozent 2" xfId="4" xr:uid="{00000000-0005-0000-0000-000001000000}"/>
    <cellStyle name="Standard" xfId="0" builtinId="0"/>
    <cellStyle name="Standard 2" xfId="3" xr:uid="{00000000-0005-0000-0000-000003000000}"/>
    <cellStyle name="Währung" xfId="2" builtinId="4"/>
  </cellStyles>
  <dxfs count="1">
    <dxf>
      <font>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449580</xdr:colOff>
          <xdr:row>28</xdr:row>
          <xdr:rowOff>57150</xdr:rowOff>
        </xdr:from>
        <xdr:to>
          <xdr:col>8</xdr:col>
          <xdr:colOff>19050</xdr:colOff>
          <xdr:row>41</xdr:row>
          <xdr:rowOff>49530</xdr:rowOff>
        </xdr:to>
        <xdr:sp macro="" textlink="">
          <xdr:nvSpPr>
            <xdr:cNvPr id="37895" name="Object 7" hidden="1">
              <a:extLst>
                <a:ext uri="{63B3BB69-23CF-44E3-9099-C40C66FF867C}">
                  <a14:compatExt spid="_x0000_s37895"/>
                </a:ext>
                <a:ext uri="{FF2B5EF4-FFF2-40B4-BE49-F238E27FC236}">
                  <a16:creationId xmlns:a16="http://schemas.microsoft.com/office/drawing/2014/main" id="{00000000-0008-0000-0000-0000079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504825</xdr:colOff>
      <xdr:row>66</xdr:row>
      <xdr:rowOff>171450</xdr:rowOff>
    </xdr:from>
    <xdr:ext cx="184731" cy="264560"/>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5667375"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371475</xdr:colOff>
      <xdr:row>1</xdr:row>
      <xdr:rowOff>38100</xdr:rowOff>
    </xdr:from>
    <xdr:to>
      <xdr:col>3</xdr:col>
      <xdr:colOff>742950</xdr:colOff>
      <xdr:row>3</xdr:row>
      <xdr:rowOff>152400</xdr:rowOff>
    </xdr:to>
    <xdr:pic>
      <xdr:nvPicPr>
        <xdr:cNvPr id="4" name="Picture 4" descr="BBD-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0925" y="238125"/>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xdr:row>
      <xdr:rowOff>38100</xdr:rowOff>
    </xdr:from>
    <xdr:to>
      <xdr:col>3</xdr:col>
      <xdr:colOff>742950</xdr:colOff>
      <xdr:row>3</xdr:row>
      <xdr:rowOff>152400</xdr:rowOff>
    </xdr:to>
    <xdr:pic>
      <xdr:nvPicPr>
        <xdr:cNvPr id="7" name="Picture 4" descr="BBD-LOGO">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0925" y="238125"/>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xdr:row>
      <xdr:rowOff>38100</xdr:rowOff>
    </xdr:from>
    <xdr:to>
      <xdr:col>3</xdr:col>
      <xdr:colOff>742950</xdr:colOff>
      <xdr:row>3</xdr:row>
      <xdr:rowOff>152400</xdr:rowOff>
    </xdr:to>
    <xdr:pic>
      <xdr:nvPicPr>
        <xdr:cNvPr id="10" name="Picture 4" descr="BBD-LOGO">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0925" y="238125"/>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371475</xdr:colOff>
      <xdr:row>1</xdr:row>
      <xdr:rowOff>38100</xdr:rowOff>
    </xdr:from>
    <xdr:to>
      <xdr:col>3</xdr:col>
      <xdr:colOff>742950</xdr:colOff>
      <xdr:row>3</xdr:row>
      <xdr:rowOff>152400</xdr:rowOff>
    </xdr:to>
    <xdr:pic>
      <xdr:nvPicPr>
        <xdr:cNvPr id="13" name="Picture 4" descr="BBD-LOGO">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0925" y="238125"/>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371475</xdr:colOff>
      <xdr:row>1</xdr:row>
      <xdr:rowOff>76200</xdr:rowOff>
    </xdr:from>
    <xdr:to>
      <xdr:col>7</xdr:col>
      <xdr:colOff>742950</xdr:colOff>
      <xdr:row>4</xdr:row>
      <xdr:rowOff>28575</xdr:rowOff>
    </xdr:to>
    <xdr:pic>
      <xdr:nvPicPr>
        <xdr:cNvPr id="6" name="Picture 4" descr="BBD-LOGO">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3775" y="276225"/>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342900</xdr:colOff>
      <xdr:row>1</xdr:row>
      <xdr:rowOff>57150</xdr:rowOff>
    </xdr:from>
    <xdr:to>
      <xdr:col>11</xdr:col>
      <xdr:colOff>714375</xdr:colOff>
      <xdr:row>4</xdr:row>
      <xdr:rowOff>9525</xdr:rowOff>
    </xdr:to>
    <xdr:pic>
      <xdr:nvPicPr>
        <xdr:cNvPr id="8" name="Picture 4" descr="BBD-LOGO">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8050" y="257175"/>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238125</xdr:colOff>
      <xdr:row>29</xdr:row>
      <xdr:rowOff>47625</xdr:rowOff>
    </xdr:from>
    <xdr:to>
      <xdr:col>13</xdr:col>
      <xdr:colOff>485775</xdr:colOff>
      <xdr:row>32</xdr:row>
      <xdr:rowOff>95250</xdr:rowOff>
    </xdr:to>
    <xdr:cxnSp macro="">
      <xdr:nvCxnSpPr>
        <xdr:cNvPr id="2" name="Gerade Verbindung mit Pfeil 1">
          <a:extLst>
            <a:ext uri="{FF2B5EF4-FFF2-40B4-BE49-F238E27FC236}">
              <a16:creationId xmlns:a16="http://schemas.microsoft.com/office/drawing/2014/main" id="{00000000-0008-0000-0C00-000002000000}"/>
            </a:ext>
          </a:extLst>
        </xdr:cNvPr>
        <xdr:cNvCxnSpPr/>
      </xdr:nvCxnSpPr>
      <xdr:spPr>
        <a:xfrm flipH="1">
          <a:off x="6286500" y="5448300"/>
          <a:ext cx="4962525" cy="590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28576</xdr:colOff>
      <xdr:row>45</xdr:row>
      <xdr:rowOff>104775</xdr:rowOff>
    </xdr:from>
    <xdr:to>
      <xdr:col>6</xdr:col>
      <xdr:colOff>409575</xdr:colOff>
      <xdr:row>45</xdr:row>
      <xdr:rowOff>114300</xdr:rowOff>
    </xdr:to>
    <xdr:cxnSp macro="">
      <xdr:nvCxnSpPr>
        <xdr:cNvPr id="3" name="Gerade Verbindung mit Pfeil 2">
          <a:extLst>
            <a:ext uri="{FF2B5EF4-FFF2-40B4-BE49-F238E27FC236}">
              <a16:creationId xmlns:a16="http://schemas.microsoft.com/office/drawing/2014/main" id="{00000000-0008-0000-0C00-000003000000}"/>
            </a:ext>
          </a:extLst>
        </xdr:cNvPr>
        <xdr:cNvCxnSpPr/>
      </xdr:nvCxnSpPr>
      <xdr:spPr>
        <a:xfrm flipH="1" flipV="1">
          <a:off x="6076951" y="8439150"/>
          <a:ext cx="380999"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400050</xdr:colOff>
      <xdr:row>45</xdr:row>
      <xdr:rowOff>104775</xdr:rowOff>
    </xdr:from>
    <xdr:to>
      <xdr:col>6</xdr:col>
      <xdr:colOff>400051</xdr:colOff>
      <xdr:row>47</xdr:row>
      <xdr:rowOff>104775</xdr:rowOff>
    </xdr:to>
    <xdr:cxnSp macro="">
      <xdr:nvCxnSpPr>
        <xdr:cNvPr id="4" name="Gerader Verbinder 3">
          <a:extLst>
            <a:ext uri="{FF2B5EF4-FFF2-40B4-BE49-F238E27FC236}">
              <a16:creationId xmlns:a16="http://schemas.microsoft.com/office/drawing/2014/main" id="{00000000-0008-0000-0C00-000004000000}"/>
            </a:ext>
          </a:extLst>
        </xdr:cNvPr>
        <xdr:cNvCxnSpPr/>
      </xdr:nvCxnSpPr>
      <xdr:spPr>
        <a:xfrm flipH="1">
          <a:off x="6448425" y="8439150"/>
          <a:ext cx="1"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400050</xdr:colOff>
      <xdr:row>47</xdr:row>
      <xdr:rowOff>104775</xdr:rowOff>
    </xdr:from>
    <xdr:to>
      <xdr:col>12</xdr:col>
      <xdr:colOff>314325</xdr:colOff>
      <xdr:row>47</xdr:row>
      <xdr:rowOff>114300</xdr:rowOff>
    </xdr:to>
    <xdr:cxnSp macro="">
      <xdr:nvCxnSpPr>
        <xdr:cNvPr id="5" name="Gerader Verbinder 4">
          <a:extLst>
            <a:ext uri="{FF2B5EF4-FFF2-40B4-BE49-F238E27FC236}">
              <a16:creationId xmlns:a16="http://schemas.microsoft.com/office/drawing/2014/main" id="{00000000-0008-0000-0C00-000005000000}"/>
            </a:ext>
          </a:extLst>
        </xdr:cNvPr>
        <xdr:cNvCxnSpPr/>
      </xdr:nvCxnSpPr>
      <xdr:spPr>
        <a:xfrm>
          <a:off x="6448425" y="8801100"/>
          <a:ext cx="40957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304800</xdr:colOff>
      <xdr:row>46</xdr:row>
      <xdr:rowOff>123825</xdr:rowOff>
    </xdr:from>
    <xdr:to>
      <xdr:col>12</xdr:col>
      <xdr:colOff>314325</xdr:colOff>
      <xdr:row>47</xdr:row>
      <xdr:rowOff>104775</xdr:rowOff>
    </xdr:to>
    <xdr:cxnSp macro="">
      <xdr:nvCxnSpPr>
        <xdr:cNvPr id="6" name="Gerader Verbinder 5">
          <a:extLst>
            <a:ext uri="{FF2B5EF4-FFF2-40B4-BE49-F238E27FC236}">
              <a16:creationId xmlns:a16="http://schemas.microsoft.com/office/drawing/2014/main" id="{00000000-0008-0000-0C00-000006000000}"/>
            </a:ext>
          </a:extLst>
        </xdr:cNvPr>
        <xdr:cNvCxnSpPr/>
      </xdr:nvCxnSpPr>
      <xdr:spPr>
        <a:xfrm flipH="1" flipV="1">
          <a:off x="10534650" y="8639175"/>
          <a:ext cx="95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466725</xdr:colOff>
      <xdr:row>27</xdr:row>
      <xdr:rowOff>133350</xdr:rowOff>
    </xdr:from>
    <xdr:to>
      <xdr:col>13</xdr:col>
      <xdr:colOff>466725</xdr:colOff>
      <xdr:row>29</xdr:row>
      <xdr:rowOff>57150</xdr:rowOff>
    </xdr:to>
    <xdr:cxnSp macro="">
      <xdr:nvCxnSpPr>
        <xdr:cNvPr id="7" name="Gerader Verbinder 6">
          <a:extLst>
            <a:ext uri="{FF2B5EF4-FFF2-40B4-BE49-F238E27FC236}">
              <a16:creationId xmlns:a16="http://schemas.microsoft.com/office/drawing/2014/main" id="{00000000-0008-0000-0C00-000007000000}"/>
            </a:ext>
          </a:extLst>
        </xdr:cNvPr>
        <xdr:cNvCxnSpPr/>
      </xdr:nvCxnSpPr>
      <xdr:spPr>
        <a:xfrm flipV="1">
          <a:off x="11229975" y="5172075"/>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9527</xdr:colOff>
      <xdr:row>31</xdr:row>
      <xdr:rowOff>114300</xdr:rowOff>
    </xdr:from>
    <xdr:to>
      <xdr:col>19</xdr:col>
      <xdr:colOff>9525</xdr:colOff>
      <xdr:row>31</xdr:row>
      <xdr:rowOff>114300</xdr:rowOff>
    </xdr:to>
    <xdr:cxnSp macro="">
      <xdr:nvCxnSpPr>
        <xdr:cNvPr id="2" name="Gerade Verbindung mit Pfeil 1">
          <a:extLst>
            <a:ext uri="{FF2B5EF4-FFF2-40B4-BE49-F238E27FC236}">
              <a16:creationId xmlns:a16="http://schemas.microsoft.com/office/drawing/2014/main" id="{00000000-0008-0000-1000-000002000000}"/>
            </a:ext>
          </a:extLst>
        </xdr:cNvPr>
        <xdr:cNvCxnSpPr/>
      </xdr:nvCxnSpPr>
      <xdr:spPr>
        <a:xfrm>
          <a:off x="10487027" y="5953125"/>
          <a:ext cx="3600448"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3</xdr:row>
      <xdr:rowOff>104775</xdr:rowOff>
    </xdr:from>
    <xdr:to>
      <xdr:col>18</xdr:col>
      <xdr:colOff>600073</xdr:colOff>
      <xdr:row>3</xdr:row>
      <xdr:rowOff>104775</xdr:rowOff>
    </xdr:to>
    <xdr:cxnSp macro="">
      <xdr:nvCxnSpPr>
        <xdr:cNvPr id="3" name="Gerade Verbindung mit Pfeil 2">
          <a:extLst>
            <a:ext uri="{FF2B5EF4-FFF2-40B4-BE49-F238E27FC236}">
              <a16:creationId xmlns:a16="http://schemas.microsoft.com/office/drawing/2014/main" id="{00000000-0008-0000-1000-000003000000}"/>
            </a:ext>
          </a:extLst>
        </xdr:cNvPr>
        <xdr:cNvCxnSpPr/>
      </xdr:nvCxnSpPr>
      <xdr:spPr>
        <a:xfrm>
          <a:off x="10477500" y="714375"/>
          <a:ext cx="3600448"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alkulation\Muster-Kalk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
      <sheetName val="Personalkosten"/>
      <sheetName val="Handel"/>
      <sheetName val="Produktion"/>
      <sheetName val="Dienstleistung"/>
      <sheetName val="Betriebskosten"/>
      <sheetName val="alt"/>
      <sheetName val="fritsche"/>
    </sheetNames>
    <sheetDataSet>
      <sheetData sheetId="0"/>
      <sheetData sheetId="1">
        <row r="14">
          <cell r="F14">
            <v>21</v>
          </cell>
        </row>
        <row r="47">
          <cell r="F47">
            <v>35</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http://www.bundesfinanzministerium.de/Web/DE/Themen/Steuern/Steuerverwaltungu-Steuerrecht/Betriebspruefung/AfA_Tabellen/afa_tabellen.html"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91"/>
  <sheetViews>
    <sheetView showGridLines="0" tabSelected="1" zoomScale="80" zoomScaleNormal="80" workbookViewId="0">
      <selection activeCell="E15" sqref="E15:I15"/>
    </sheetView>
  </sheetViews>
  <sheetFormatPr baseColWidth="10" defaultColWidth="11.44140625" defaultRowHeight="12.3" x14ac:dyDescent="0.4"/>
  <cols>
    <col min="1" max="1" width="1.71875" style="11" customWidth="1"/>
    <col min="2" max="2" width="6.71875" style="11" customWidth="1"/>
    <col min="3" max="3" width="10.5546875" style="11" customWidth="1"/>
    <col min="4" max="4" width="5.71875" style="11" customWidth="1"/>
    <col min="5" max="5" width="21.1640625" style="11" customWidth="1"/>
    <col min="6" max="6" width="7.71875" style="11" customWidth="1"/>
    <col min="7" max="7" width="3.5546875" style="11" customWidth="1"/>
    <col min="8" max="8" width="20.5546875" style="11" customWidth="1"/>
    <col min="9" max="10" width="6.71875" style="11" customWidth="1"/>
    <col min="11" max="11" width="7" style="11" customWidth="1"/>
    <col min="12" max="12" width="13.1640625" style="11" customWidth="1"/>
    <col min="13" max="13" width="25.83203125" style="11" customWidth="1"/>
    <col min="14" max="14" width="1.5546875" style="11" bestFit="1" customWidth="1"/>
    <col min="15" max="15" width="11.44140625" style="11"/>
    <col min="16" max="16" width="10.5546875" style="11" customWidth="1"/>
    <col min="17" max="17" width="5.71875" style="11" customWidth="1"/>
    <col min="18" max="18" width="19.83203125" style="11" customWidth="1"/>
    <col min="19" max="19" width="7.71875" style="11" customWidth="1"/>
    <col min="20" max="20" width="3.5546875" style="11" customWidth="1"/>
    <col min="21" max="21" width="20.5546875" style="11" customWidth="1"/>
    <col min="22" max="16384" width="11.44140625" style="11"/>
  </cols>
  <sheetData>
    <row r="1" spans="2:19" ht="7.5" customHeight="1" x14ac:dyDescent="0.4"/>
    <row r="2" spans="2:19" ht="9" customHeight="1" x14ac:dyDescent="0.4">
      <c r="B2" s="104"/>
      <c r="C2" s="105"/>
      <c r="D2" s="105"/>
      <c r="E2" s="105"/>
      <c r="F2" s="105"/>
      <c r="G2" s="105"/>
      <c r="H2" s="105"/>
      <c r="I2" s="140"/>
      <c r="J2" s="106"/>
    </row>
    <row r="3" spans="2:19" ht="22.5" x14ac:dyDescent="0.4">
      <c r="B3" s="1128" t="s">
        <v>152</v>
      </c>
      <c r="C3" s="1129"/>
      <c r="D3" s="1129"/>
      <c r="E3" s="1129"/>
      <c r="F3" s="1129"/>
      <c r="G3" s="1129"/>
      <c r="H3" s="1129"/>
      <c r="I3" s="1129"/>
      <c r="J3" s="1130"/>
    </row>
    <row r="4" spans="2:19" ht="16.2" x14ac:dyDescent="0.55000000000000004">
      <c r="B4" s="1131" t="s">
        <v>398</v>
      </c>
      <c r="C4" s="1132"/>
      <c r="D4" s="1132"/>
      <c r="E4" s="1132"/>
      <c r="F4" s="1132"/>
      <c r="G4" s="1132"/>
      <c r="H4" s="1132"/>
      <c r="I4" s="1132"/>
      <c r="J4" s="1133"/>
    </row>
    <row r="5" spans="2:19" ht="9.75" customHeight="1" x14ac:dyDescent="0.4">
      <c r="B5" s="107"/>
      <c r="J5" s="108"/>
    </row>
    <row r="6" spans="2:19" ht="28.5" customHeight="1" x14ac:dyDescent="0.4">
      <c r="B6" s="107"/>
      <c r="C6" s="1141" t="s">
        <v>454</v>
      </c>
      <c r="D6" s="1142"/>
      <c r="E6" s="1142"/>
      <c r="F6" s="1142"/>
      <c r="G6" s="1142"/>
      <c r="H6" s="1142"/>
      <c r="I6" s="1143"/>
      <c r="J6" s="108"/>
    </row>
    <row r="7" spans="2:19" ht="12.75" customHeight="1" x14ac:dyDescent="0.4">
      <c r="B7" s="107"/>
      <c r="J7" s="108"/>
    </row>
    <row r="8" spans="2:19" ht="31.5" customHeight="1" x14ac:dyDescent="0.4">
      <c r="B8" s="107"/>
      <c r="C8" s="1144" t="s">
        <v>153</v>
      </c>
      <c r="D8" s="1144"/>
      <c r="E8" s="1144"/>
      <c r="F8" s="1144"/>
      <c r="G8" s="1144"/>
      <c r="H8" s="1144"/>
      <c r="I8" s="1144"/>
      <c r="J8" s="108"/>
      <c r="O8" s="713"/>
      <c r="P8" s="1138"/>
      <c r="Q8" s="1138"/>
      <c r="R8" s="1139"/>
      <c r="S8" s="1140"/>
    </row>
    <row r="9" spans="2:19" ht="28.5" customHeight="1" x14ac:dyDescent="0.4">
      <c r="B9" s="107"/>
      <c r="C9" s="1144" t="s">
        <v>396</v>
      </c>
      <c r="D9" s="1144"/>
      <c r="E9" s="1144"/>
      <c r="F9" s="1144"/>
      <c r="G9" s="1144"/>
      <c r="H9" s="1144"/>
      <c r="I9" s="1144"/>
      <c r="J9" s="108"/>
      <c r="O9" s="714"/>
      <c r="P9" s="712"/>
      <c r="Q9" s="712"/>
      <c r="R9" s="712"/>
      <c r="S9" s="712"/>
    </row>
    <row r="10" spans="2:19" ht="9" customHeight="1" x14ac:dyDescent="0.45">
      <c r="B10" s="107"/>
      <c r="C10" s="35" t="s">
        <v>154</v>
      </c>
      <c r="J10" s="108"/>
      <c r="O10" s="714"/>
      <c r="P10" s="712"/>
      <c r="Q10" s="712"/>
      <c r="R10" s="712"/>
      <c r="S10" s="712"/>
    </row>
    <row r="11" spans="2:19" ht="30" customHeight="1" x14ac:dyDescent="0.4">
      <c r="B11" s="107"/>
      <c r="C11" s="1134" t="s">
        <v>488</v>
      </c>
      <c r="D11" s="1134"/>
      <c r="E11" s="1134"/>
      <c r="F11" s="1134"/>
      <c r="G11" s="1134"/>
      <c r="H11" s="1134"/>
      <c r="I11" s="1134"/>
      <c r="J11" s="108"/>
      <c r="O11" s="714"/>
      <c r="P11" s="712"/>
      <c r="Q11" s="712"/>
      <c r="R11" s="712"/>
      <c r="S11" s="712"/>
    </row>
    <row r="12" spans="2:19" ht="36" customHeight="1" x14ac:dyDescent="0.4">
      <c r="B12" s="107"/>
      <c r="C12" s="1120" t="s">
        <v>489</v>
      </c>
      <c r="D12" s="1120"/>
      <c r="E12" s="1120"/>
      <c r="F12" s="1120"/>
      <c r="G12" s="1120"/>
      <c r="H12" s="1120"/>
      <c r="I12" s="1120"/>
      <c r="J12" s="108"/>
      <c r="O12" s="715"/>
      <c r="P12" s="712"/>
      <c r="Q12" s="713"/>
      <c r="R12" s="713"/>
      <c r="S12" s="713"/>
    </row>
    <row r="13" spans="2:19" ht="7.5" customHeight="1" x14ac:dyDescent="0.4">
      <c r="B13" s="107"/>
      <c r="J13" s="108"/>
      <c r="O13" s="714"/>
      <c r="P13" s="712"/>
      <c r="Q13" s="712"/>
      <c r="R13" s="712"/>
      <c r="S13" s="712"/>
    </row>
    <row r="14" spans="2:19" s="111" customFormat="1" ht="21" customHeight="1" x14ac:dyDescent="0.4">
      <c r="B14" s="109"/>
      <c r="C14" s="1135" t="s">
        <v>155</v>
      </c>
      <c r="D14" s="1135"/>
      <c r="E14" s="1135"/>
      <c r="F14" s="1135"/>
      <c r="G14" s="1135"/>
      <c r="H14" s="36" t="str">
        <f>IF(LEN(E15)&gt;45,"Name zu lang !!!","")</f>
        <v/>
      </c>
      <c r="I14" s="36"/>
      <c r="J14" s="110"/>
      <c r="O14" s="714"/>
      <c r="P14" s="712"/>
      <c r="Q14" s="712"/>
      <c r="R14" s="712"/>
      <c r="S14" s="712"/>
    </row>
    <row r="15" spans="2:19" ht="26.25" customHeight="1" x14ac:dyDescent="0.4">
      <c r="B15" s="107"/>
      <c r="C15" s="1136" t="s">
        <v>156</v>
      </c>
      <c r="D15" s="1137"/>
      <c r="E15" s="1125" t="s">
        <v>517</v>
      </c>
      <c r="F15" s="1126"/>
      <c r="G15" s="1126"/>
      <c r="H15" s="1126"/>
      <c r="I15" s="1127"/>
      <c r="J15" s="110"/>
      <c r="O15" s="714"/>
      <c r="P15" s="712"/>
      <c r="Q15" s="712"/>
      <c r="R15" s="712"/>
      <c r="S15" s="712"/>
    </row>
    <row r="16" spans="2:19" x14ac:dyDescent="0.4">
      <c r="B16" s="107"/>
      <c r="J16" s="108"/>
      <c r="L16" s="11" t="s">
        <v>154</v>
      </c>
    </row>
    <row r="17" spans="2:15" ht="4.5" customHeight="1" x14ac:dyDescent="0.4">
      <c r="B17" s="107"/>
      <c r="J17" s="108"/>
      <c r="L17" s="11" t="s">
        <v>154</v>
      </c>
    </row>
    <row r="18" spans="2:15" x14ac:dyDescent="0.4">
      <c r="B18" s="107"/>
      <c r="C18" s="103" t="s">
        <v>395</v>
      </c>
      <c r="F18" s="102" t="s">
        <v>154</v>
      </c>
      <c r="G18" s="186" t="s">
        <v>154</v>
      </c>
      <c r="J18" s="108"/>
    </row>
    <row r="19" spans="2:15" ht="12.75" customHeight="1" x14ac:dyDescent="0.4">
      <c r="B19" s="107"/>
      <c r="C19" s="1121" t="s">
        <v>448</v>
      </c>
      <c r="D19" s="1121"/>
      <c r="E19" s="1121"/>
      <c r="F19" s="102" t="s">
        <v>154</v>
      </c>
      <c r="G19" s="179">
        <v>1</v>
      </c>
      <c r="H19" s="102" t="str">
        <f>E79</f>
        <v>Mehrwertsteuersätze</v>
      </c>
      <c r="I19" s="186" t="str">
        <f>B79</f>
        <v>19 %</v>
      </c>
      <c r="J19" s="192" t="str">
        <f>C79</f>
        <v>7 %</v>
      </c>
      <c r="L19" s="11" t="s">
        <v>154</v>
      </c>
      <c r="M19" s="11" t="s">
        <v>154</v>
      </c>
      <c r="N19" s="11" t="s">
        <v>154</v>
      </c>
      <c r="O19" s="11" t="s">
        <v>154</v>
      </c>
    </row>
    <row r="20" spans="2:15" ht="12.75" customHeight="1" x14ac:dyDescent="0.4">
      <c r="B20" s="112"/>
      <c r="F20" s="102"/>
      <c r="J20" s="108"/>
    </row>
    <row r="21" spans="2:15" ht="12.75" customHeight="1" x14ac:dyDescent="0.4">
      <c r="B21" s="113"/>
      <c r="C21" s="103" t="s">
        <v>397</v>
      </c>
      <c r="F21" s="102" t="s">
        <v>154</v>
      </c>
      <c r="G21" s="186" t="s">
        <v>154</v>
      </c>
      <c r="J21" s="118" t="s">
        <v>154</v>
      </c>
    </row>
    <row r="22" spans="2:15" ht="12.75" customHeight="1" x14ac:dyDescent="0.4">
      <c r="B22" s="113"/>
      <c r="C22" s="1121" t="s">
        <v>448</v>
      </c>
      <c r="D22" s="1121"/>
      <c r="E22" s="1121"/>
      <c r="F22" s="102" t="s">
        <v>154</v>
      </c>
      <c r="G22" s="179">
        <v>1</v>
      </c>
      <c r="H22" s="102" t="str">
        <f>E80</f>
        <v>Hebesatz Berlin</v>
      </c>
      <c r="I22" s="102" t="str">
        <f>C80</f>
        <v>410 %</v>
      </c>
      <c r="J22" s="108"/>
    </row>
    <row r="23" spans="2:15" ht="12.75" customHeight="1" x14ac:dyDescent="0.4">
      <c r="B23" s="711"/>
      <c r="C23" s="704"/>
      <c r="D23" s="704"/>
      <c r="E23" s="704"/>
      <c r="F23" s="102"/>
      <c r="G23" s="186" t="s">
        <v>154</v>
      </c>
      <c r="H23" s="102"/>
      <c r="I23" s="102"/>
      <c r="J23" s="108"/>
    </row>
    <row r="24" spans="2:15" ht="12.75" customHeight="1" x14ac:dyDescent="0.4">
      <c r="B24" s="113"/>
      <c r="C24" s="103" t="s">
        <v>401</v>
      </c>
      <c r="F24" s="102" t="s">
        <v>154</v>
      </c>
      <c r="G24" s="186" t="s">
        <v>154</v>
      </c>
      <c r="J24" s="118"/>
    </row>
    <row r="25" spans="2:15" ht="12.75" customHeight="1" x14ac:dyDescent="0.4">
      <c r="B25" s="123"/>
      <c r="C25" s="1121" t="s">
        <v>448</v>
      </c>
      <c r="D25" s="1121"/>
      <c r="E25" s="1121"/>
      <c r="F25" s="102" t="s">
        <v>154</v>
      </c>
      <c r="G25" s="179">
        <v>1</v>
      </c>
      <c r="H25" s="102" t="str">
        <f>B81</f>
        <v>Körperschaftssteuer</v>
      </c>
      <c r="I25" s="102" t="str">
        <f>E81</f>
        <v>15 %</v>
      </c>
      <c r="J25" s="118"/>
    </row>
    <row r="26" spans="2:15" ht="12.75" customHeight="1" x14ac:dyDescent="0.4">
      <c r="B26" s="711"/>
      <c r="C26" s="704"/>
      <c r="D26" s="704"/>
      <c r="E26" s="704"/>
      <c r="F26" s="102"/>
      <c r="G26" s="186" t="s">
        <v>154</v>
      </c>
      <c r="H26" s="102" t="str">
        <f>B82</f>
        <v>Soli-Zuschlag</v>
      </c>
      <c r="I26" s="102" t="str">
        <f>E82</f>
        <v>5,5 %</v>
      </c>
      <c r="J26" s="118"/>
    </row>
    <row r="27" spans="2:15" ht="8.25" customHeight="1" x14ac:dyDescent="0.4">
      <c r="B27" s="711"/>
      <c r="C27" s="704"/>
      <c r="D27" s="704"/>
      <c r="E27" s="704"/>
      <c r="F27" s="102"/>
      <c r="G27" s="186"/>
      <c r="H27" s="102"/>
      <c r="I27" s="102"/>
      <c r="J27" s="118"/>
    </row>
    <row r="28" spans="2:15" ht="12.75" customHeight="1" x14ac:dyDescent="0.4">
      <c r="B28" s="825"/>
      <c r="D28" s="826"/>
      <c r="E28" s="827" t="s">
        <v>522</v>
      </c>
      <c r="F28" s="826"/>
      <c r="G28" s="826"/>
      <c r="H28" s="826"/>
      <c r="I28" s="102"/>
      <c r="J28" s="118"/>
    </row>
    <row r="29" spans="2:15" ht="12.75" customHeight="1" x14ac:dyDescent="0.4">
      <c r="B29" s="711"/>
      <c r="C29" s="704"/>
      <c r="D29" s="704"/>
      <c r="E29" s="704"/>
      <c r="F29" s="102"/>
      <c r="G29" s="186"/>
      <c r="H29" s="102"/>
      <c r="I29" s="102"/>
      <c r="J29" s="118"/>
    </row>
    <row r="30" spans="2:15" ht="12.75" customHeight="1" x14ac:dyDescent="0.4">
      <c r="B30" s="711"/>
      <c r="C30" s="704"/>
      <c r="D30" s="704"/>
      <c r="E30" s="704"/>
      <c r="F30" s="102"/>
      <c r="G30" s="186"/>
      <c r="H30" s="102"/>
      <c r="I30" s="102"/>
      <c r="J30" s="118"/>
    </row>
    <row r="31" spans="2:15" ht="12.75" customHeight="1" x14ac:dyDescent="0.4">
      <c r="B31" s="711"/>
      <c r="C31" s="704"/>
      <c r="D31" s="704"/>
      <c r="E31" s="704"/>
      <c r="F31" s="102"/>
      <c r="G31" s="186"/>
      <c r="H31" s="102"/>
      <c r="I31" s="102"/>
      <c r="J31" s="118"/>
    </row>
    <row r="32" spans="2:15" ht="12.75" customHeight="1" x14ac:dyDescent="0.4">
      <c r="B32" s="711"/>
      <c r="C32" s="704"/>
      <c r="D32" s="704"/>
      <c r="E32" s="704"/>
      <c r="F32" s="102"/>
      <c r="G32" s="186"/>
      <c r="H32" s="102"/>
      <c r="I32" s="102"/>
      <c r="J32" s="118"/>
    </row>
    <row r="33" spans="2:17" ht="12.75" customHeight="1" x14ac:dyDescent="0.4">
      <c r="B33" s="711"/>
      <c r="C33" s="704"/>
      <c r="D33" s="704"/>
      <c r="E33" s="704"/>
      <c r="F33" s="102"/>
      <c r="G33" s="186"/>
      <c r="H33" s="102"/>
      <c r="I33" s="102"/>
      <c r="J33" s="118"/>
    </row>
    <row r="34" spans="2:17" ht="12.75" customHeight="1" x14ac:dyDescent="0.4">
      <c r="B34" s="711"/>
      <c r="C34" s="704"/>
      <c r="D34" s="704"/>
      <c r="E34" s="704"/>
      <c r="F34" s="102"/>
      <c r="G34" s="186"/>
      <c r="H34" s="102"/>
      <c r="I34" s="102"/>
      <c r="J34" s="118"/>
    </row>
    <row r="35" spans="2:17" ht="12.75" customHeight="1" x14ac:dyDescent="0.4">
      <c r="B35" s="711"/>
      <c r="C35" s="704"/>
      <c r="D35" s="704"/>
      <c r="E35" s="704"/>
      <c r="F35" s="102"/>
      <c r="G35" s="186"/>
      <c r="H35" s="102"/>
      <c r="I35" s="102"/>
      <c r="J35" s="118"/>
    </row>
    <row r="36" spans="2:17" ht="12.75" customHeight="1" x14ac:dyDescent="0.4">
      <c r="B36" s="711"/>
      <c r="C36" s="704"/>
      <c r="D36" s="704"/>
      <c r="E36" s="704"/>
      <c r="F36" s="102"/>
      <c r="G36" s="186"/>
      <c r="H36" s="102"/>
      <c r="I36" s="102"/>
      <c r="J36" s="118"/>
    </row>
    <row r="37" spans="2:17" ht="12.75" customHeight="1" x14ac:dyDescent="0.4">
      <c r="B37" s="711"/>
      <c r="C37" s="704"/>
      <c r="D37" s="704"/>
      <c r="E37" s="704"/>
      <c r="F37" s="102"/>
      <c r="G37" s="186"/>
      <c r="H37" s="102"/>
      <c r="I37" s="102"/>
      <c r="J37" s="118"/>
    </row>
    <row r="38" spans="2:17" ht="12.75" customHeight="1" x14ac:dyDescent="0.4">
      <c r="B38" s="711"/>
      <c r="C38" s="704"/>
      <c r="D38" s="704"/>
      <c r="E38" s="704"/>
      <c r="F38" s="102"/>
      <c r="G38" s="186"/>
      <c r="H38" s="102"/>
      <c r="I38" s="102"/>
      <c r="J38" s="118"/>
    </row>
    <row r="39" spans="2:17" ht="12.75" customHeight="1" x14ac:dyDescent="0.4">
      <c r="B39" s="711"/>
      <c r="C39" s="704"/>
      <c r="D39" s="704"/>
      <c r="E39" s="704"/>
      <c r="F39" s="102"/>
      <c r="G39" s="186"/>
      <c r="H39" s="102"/>
      <c r="I39" s="102"/>
      <c r="J39" s="118"/>
    </row>
    <row r="40" spans="2:17" ht="12.75" customHeight="1" x14ac:dyDescent="0.4">
      <c r="B40" s="711"/>
      <c r="C40" s="704"/>
      <c r="D40" s="704"/>
      <c r="E40" s="704"/>
      <c r="F40" s="102"/>
      <c r="G40" s="186"/>
      <c r="H40" s="102"/>
      <c r="I40" s="102"/>
      <c r="J40" s="118"/>
    </row>
    <row r="41" spans="2:17" ht="12.75" customHeight="1" x14ac:dyDescent="0.4">
      <c r="B41" s="711"/>
      <c r="C41" s="704"/>
      <c r="D41" s="704"/>
      <c r="E41" s="704"/>
      <c r="F41" s="102"/>
      <c r="G41" s="186"/>
      <c r="H41" s="102"/>
      <c r="I41" s="102"/>
      <c r="J41" s="118"/>
    </row>
    <row r="42" spans="2:17" ht="12.75" customHeight="1" x14ac:dyDescent="0.4">
      <c r="B42" s="711"/>
      <c r="C42" s="704"/>
      <c r="D42" s="704"/>
      <c r="E42" s="704"/>
      <c r="F42" s="102"/>
      <c r="G42" s="186"/>
      <c r="H42" s="102"/>
      <c r="I42" s="102"/>
      <c r="J42" s="118"/>
    </row>
    <row r="43" spans="2:17" ht="10.5" customHeight="1" x14ac:dyDescent="0.4">
      <c r="B43" s="123"/>
      <c r="J43" s="118"/>
      <c r="M43" s="714"/>
      <c r="N43" s="712"/>
      <c r="O43" s="712"/>
      <c r="P43" s="712"/>
      <c r="Q43" s="712"/>
    </row>
    <row r="44" spans="2:17" ht="12.75" customHeight="1" x14ac:dyDescent="0.4">
      <c r="B44" s="1122" t="s">
        <v>486</v>
      </c>
      <c r="C44" s="1123"/>
      <c r="D44" s="1123"/>
      <c r="E44" s="1123"/>
      <c r="F44" s="1123"/>
      <c r="G44" s="1123"/>
      <c r="H44" s="1123"/>
      <c r="I44" s="1123"/>
      <c r="J44" s="1124"/>
      <c r="M44" s="714"/>
      <c r="N44" s="712"/>
      <c r="O44" s="712"/>
      <c r="P44" s="712"/>
      <c r="Q44" s="712"/>
    </row>
    <row r="45" spans="2:17" ht="10.5" customHeight="1" x14ac:dyDescent="0.4">
      <c r="B45" s="128"/>
      <c r="C45" s="127"/>
      <c r="E45" s="119"/>
      <c r="F45" s="102"/>
      <c r="H45" s="102"/>
      <c r="I45" s="102"/>
      <c r="J45" s="118"/>
      <c r="M45" s="714"/>
      <c r="N45" s="712"/>
      <c r="O45" s="712"/>
      <c r="P45" s="712"/>
      <c r="Q45" s="712"/>
    </row>
    <row r="46" spans="2:17" ht="50.25" customHeight="1" x14ac:dyDescent="0.4">
      <c r="B46" s="107"/>
      <c r="C46" s="1120" t="s">
        <v>487</v>
      </c>
      <c r="D46" s="1120"/>
      <c r="E46" s="1120"/>
      <c r="F46" s="1120"/>
      <c r="G46" s="1120"/>
      <c r="H46" s="1120"/>
      <c r="I46" s="1120"/>
      <c r="J46" s="108"/>
      <c r="L46" s="685"/>
      <c r="M46" s="685"/>
      <c r="N46" s="685"/>
    </row>
    <row r="47" spans="2:17" ht="4.5" customHeight="1" x14ac:dyDescent="0.4">
      <c r="B47" s="187"/>
      <c r="C47" s="700"/>
      <c r="D47" s="700"/>
      <c r="E47" s="700"/>
      <c r="F47" s="700"/>
      <c r="G47" s="700"/>
      <c r="H47" s="700"/>
      <c r="I47" s="700"/>
      <c r="J47" s="108"/>
      <c r="L47" s="685"/>
      <c r="M47" s="685"/>
      <c r="N47" s="685"/>
    </row>
    <row r="48" spans="2:17" x14ac:dyDescent="0.4">
      <c r="B48" s="114"/>
      <c r="C48" s="37"/>
      <c r="D48" s="115"/>
      <c r="E48" s="115"/>
      <c r="F48" s="115"/>
      <c r="G48" s="115"/>
      <c r="H48" s="115"/>
      <c r="I48" s="168" t="s">
        <v>659</v>
      </c>
      <c r="J48" s="116"/>
      <c r="L48" s="685"/>
      <c r="M48" s="685"/>
      <c r="N48" s="685"/>
    </row>
    <row r="49" spans="3:21" ht="13.8" x14ac:dyDescent="0.45">
      <c r="C49" s="35"/>
    </row>
    <row r="50" spans="3:21" ht="13.8" x14ac:dyDescent="0.45">
      <c r="C50" s="35" t="s">
        <v>154</v>
      </c>
      <c r="D50"/>
      <c r="E50"/>
      <c r="F50"/>
      <c r="G50"/>
      <c r="H50"/>
      <c r="I50"/>
      <c r="J50"/>
      <c r="Q50"/>
      <c r="R50"/>
      <c r="S50"/>
      <c r="T50"/>
      <c r="U50"/>
    </row>
    <row r="51" spans="3:21" ht="12.6" x14ac:dyDescent="0.45">
      <c r="P51"/>
      <c r="Q51"/>
      <c r="R51"/>
      <c r="S51"/>
      <c r="T51"/>
      <c r="U51"/>
    </row>
    <row r="52" spans="3:21" ht="12.6" x14ac:dyDescent="0.45">
      <c r="P52"/>
      <c r="Q52"/>
      <c r="R52"/>
      <c r="S52"/>
      <c r="T52"/>
      <c r="U52"/>
    </row>
    <row r="53" spans="3:21" ht="12.6" x14ac:dyDescent="0.45">
      <c r="P53"/>
      <c r="Q53"/>
      <c r="R53"/>
      <c r="S53"/>
      <c r="T53"/>
      <c r="U53"/>
    </row>
    <row r="54" spans="3:21" ht="12.6" x14ac:dyDescent="0.45">
      <c r="P54"/>
      <c r="Q54"/>
      <c r="R54"/>
      <c r="S54"/>
      <c r="T54"/>
      <c r="U54"/>
    </row>
    <row r="55" spans="3:21" ht="12.6" x14ac:dyDescent="0.45">
      <c r="P55"/>
      <c r="Q55"/>
      <c r="R55"/>
      <c r="S55"/>
      <c r="T55"/>
      <c r="U55"/>
    </row>
    <row r="56" spans="3:21" ht="12.6" x14ac:dyDescent="0.45">
      <c r="P56"/>
      <c r="Q56"/>
      <c r="R56"/>
      <c r="S56"/>
      <c r="T56"/>
      <c r="U56"/>
    </row>
    <row r="57" spans="3:21" ht="12.6" x14ac:dyDescent="0.45">
      <c r="P57"/>
      <c r="Q57"/>
      <c r="R57"/>
      <c r="S57"/>
      <c r="T57"/>
      <c r="U57"/>
    </row>
    <row r="58" spans="3:21" ht="12.6" x14ac:dyDescent="0.45">
      <c r="P58"/>
      <c r="Q58"/>
      <c r="R58"/>
      <c r="S58"/>
      <c r="T58"/>
      <c r="U58"/>
    </row>
    <row r="59" spans="3:21" ht="12.6" x14ac:dyDescent="0.45">
      <c r="P59"/>
      <c r="Q59"/>
      <c r="R59"/>
      <c r="S59"/>
      <c r="T59"/>
      <c r="U59"/>
    </row>
    <row r="60" spans="3:21" ht="12.6" x14ac:dyDescent="0.45">
      <c r="P60"/>
      <c r="Q60"/>
      <c r="R60"/>
      <c r="S60"/>
      <c r="T60"/>
      <c r="U60"/>
    </row>
    <row r="61" spans="3:21" ht="12.6" x14ac:dyDescent="0.45">
      <c r="P61"/>
      <c r="Q61"/>
      <c r="R61"/>
      <c r="S61"/>
      <c r="T61"/>
      <c r="U61"/>
    </row>
    <row r="62" spans="3:21" ht="12.6" x14ac:dyDescent="0.45">
      <c r="P62"/>
      <c r="Q62"/>
      <c r="R62"/>
      <c r="S62"/>
      <c r="T62"/>
      <c r="U62"/>
    </row>
    <row r="63" spans="3:21" ht="12.6" x14ac:dyDescent="0.45">
      <c r="P63"/>
      <c r="Q63"/>
      <c r="R63"/>
      <c r="S63"/>
      <c r="T63"/>
      <c r="U63"/>
    </row>
    <row r="64" spans="3:21" ht="21.75" customHeight="1" x14ac:dyDescent="0.45">
      <c r="L64" s="710"/>
      <c r="M64"/>
      <c r="P64"/>
      <c r="Q64"/>
      <c r="R64"/>
      <c r="S64"/>
      <c r="T64"/>
      <c r="U64"/>
    </row>
    <row r="65" spans="2:13" ht="30.75" customHeight="1" x14ac:dyDescent="0.45">
      <c r="L65"/>
      <c r="M65"/>
    </row>
    <row r="66" spans="2:13" ht="30.75" customHeight="1" x14ac:dyDescent="0.45">
      <c r="L66"/>
      <c r="M66"/>
    </row>
    <row r="67" spans="2:13" ht="30.75" customHeight="1" x14ac:dyDescent="0.4"/>
    <row r="74" spans="2:13" ht="14.25" customHeight="1" x14ac:dyDescent="0.4"/>
    <row r="76" spans="2:13" hidden="1" x14ac:dyDescent="0.4"/>
    <row r="77" spans="2:13" hidden="1" x14ac:dyDescent="0.4">
      <c r="B77" s="11" t="s">
        <v>154</v>
      </c>
    </row>
    <row r="78" spans="2:13" hidden="1" x14ac:dyDescent="0.4"/>
    <row r="79" spans="2:13" hidden="1" x14ac:dyDescent="0.4">
      <c r="B79" s="117" t="str">
        <f>IF(G19=1,"19 %","")</f>
        <v>19 %</v>
      </c>
      <c r="C79" s="117" t="str">
        <f>IF(G19=1,"7 %","")</f>
        <v>7 %</v>
      </c>
      <c r="E79" s="117" t="str">
        <f>IF(G19=1,"Mehrwertsteuersätze","")</f>
        <v>Mehrwertsteuersätze</v>
      </c>
    </row>
    <row r="80" spans="2:13" hidden="1" x14ac:dyDescent="0.4">
      <c r="B80" s="117" t="s">
        <v>154</v>
      </c>
      <c r="C80" s="117" t="str">
        <f>IF(G22=1,"410 %","")</f>
        <v>410 %</v>
      </c>
      <c r="E80" s="117" t="str">
        <f>IF(G22=1,"Hebesatz Berlin","")</f>
        <v>Hebesatz Berlin</v>
      </c>
    </row>
    <row r="81" spans="2:5" hidden="1" x14ac:dyDescent="0.4">
      <c r="B81" s="124" t="str">
        <f>IF(G25=1,"Körperschaftssteuer","")</f>
        <v>Körperschaftssteuer</v>
      </c>
      <c r="E81" s="124" t="str">
        <f>IF(G25=1,"15 %","")</f>
        <v>15 %</v>
      </c>
    </row>
    <row r="82" spans="2:5" hidden="1" x14ac:dyDescent="0.4">
      <c r="B82" s="124" t="str">
        <f>IF(G25=1,"Soli-Zuschlag","")</f>
        <v>Soli-Zuschlag</v>
      </c>
      <c r="E82" s="124" t="str">
        <f>IF(G25=1,"5,5 %","")</f>
        <v>5,5 %</v>
      </c>
    </row>
    <row r="83" spans="2:5" hidden="1" x14ac:dyDescent="0.4">
      <c r="C83" s="11">
        <f>IF(G22=1,(IF(G25=1,1,0)))</f>
        <v>1</v>
      </c>
    </row>
    <row r="84" spans="2:5" hidden="1" x14ac:dyDescent="0.4"/>
    <row r="85" spans="2:5" hidden="1" x14ac:dyDescent="0.4">
      <c r="B85" s="11" t="str">
        <f>IF(G19="x",D85,C85)</f>
        <v>x</v>
      </c>
      <c r="C85" s="11" t="s">
        <v>405</v>
      </c>
      <c r="D85" s="11" t="s">
        <v>154</v>
      </c>
    </row>
    <row r="86" spans="2:5" hidden="1" x14ac:dyDescent="0.4">
      <c r="B86" s="11" t="str">
        <f>IF(G22="x",D86,C86)</f>
        <v>x</v>
      </c>
      <c r="C86" s="11" t="s">
        <v>405</v>
      </c>
      <c r="D86" s="11" t="s">
        <v>154</v>
      </c>
    </row>
    <row r="87" spans="2:5" hidden="1" x14ac:dyDescent="0.4">
      <c r="B87" s="11" t="str">
        <f>IF(G25="x",D87,C87)</f>
        <v>x</v>
      </c>
      <c r="C87" s="11" t="s">
        <v>405</v>
      </c>
      <c r="D87" s="11" t="s">
        <v>154</v>
      </c>
    </row>
    <row r="88" spans="2:5" hidden="1" x14ac:dyDescent="0.4"/>
    <row r="89" spans="2:5" hidden="1" x14ac:dyDescent="0.4"/>
    <row r="90" spans="2:5" hidden="1" x14ac:dyDescent="0.4"/>
    <row r="91" spans="2:5" hidden="1" x14ac:dyDescent="0.4"/>
  </sheetData>
  <sheetProtection password="CEB0" sheet="1" objects="1" scenarios="1" selectLockedCells="1"/>
  <mergeCells count="17">
    <mergeCell ref="P8:Q8"/>
    <mergeCell ref="R8:S8"/>
    <mergeCell ref="C6:I6"/>
    <mergeCell ref="C8:I8"/>
    <mergeCell ref="C9:I9"/>
    <mergeCell ref="C12:I12"/>
    <mergeCell ref="E15:I15"/>
    <mergeCell ref="B3:J3"/>
    <mergeCell ref="B4:J4"/>
    <mergeCell ref="C11:I11"/>
    <mergeCell ref="C14:G14"/>
    <mergeCell ref="C15:D15"/>
    <mergeCell ref="C46:I46"/>
    <mergeCell ref="C25:E25"/>
    <mergeCell ref="C19:E19"/>
    <mergeCell ref="C22:E22"/>
    <mergeCell ref="B44:J44"/>
  </mergeCells>
  <printOptions verticalCentered="1"/>
  <pageMargins left="0.98425196850393704" right="0.23622047244094491" top="0" bottom="0" header="0.31496062992125984" footer="0.31496062992125984"/>
  <pageSetup paperSize="9" orientation="portrait" r:id="rId1"/>
  <headerFooter>
    <oddFooter>&amp;L&amp;"Arial,Standard"&amp;8Seite &amp;P von &amp;P&amp;C&amp;"Arial,Standard"&amp;8&amp;A&amp;R&amp;"Arial,Standard"&amp;8&amp;F</oddFooter>
  </headerFooter>
  <ignoredErrors>
    <ignoredError sqref="B79:E81 E82 B82" unlockedFormula="1"/>
  </ignoredErrors>
  <drawing r:id="rId2"/>
  <legacyDrawing r:id="rId3"/>
  <oleObjects>
    <mc:AlternateContent xmlns:mc="http://schemas.openxmlformats.org/markup-compatibility/2006">
      <mc:Choice Requires="x14">
        <oleObject progId="Excel.Sheet.12" shapeId="37895" r:id="rId4">
          <objectPr defaultSize="0" autoPict="0" r:id="rId5">
            <anchor moveWithCells="1">
              <from>
                <xdr:col>2</xdr:col>
                <xdr:colOff>449580</xdr:colOff>
                <xdr:row>28</xdr:row>
                <xdr:rowOff>57150</xdr:rowOff>
              </from>
              <to>
                <xdr:col>8</xdr:col>
                <xdr:colOff>19050</xdr:colOff>
                <xdr:row>41</xdr:row>
                <xdr:rowOff>49530</xdr:rowOff>
              </to>
            </anchor>
          </objectPr>
        </oleObject>
      </mc:Choice>
      <mc:Fallback>
        <oleObject progId="Excel.Sheet.12" shapeId="3789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94"/>
  <sheetViews>
    <sheetView showGridLines="0" zoomScaleNormal="100" workbookViewId="0">
      <selection activeCell="G6" sqref="G6"/>
    </sheetView>
  </sheetViews>
  <sheetFormatPr baseColWidth="10" defaultColWidth="11.5546875" defaultRowHeight="12.3" x14ac:dyDescent="0.4"/>
  <cols>
    <col min="1" max="1" width="1.71875" style="20" customWidth="1"/>
    <col min="2" max="2" width="34.5546875" style="19" customWidth="1"/>
    <col min="3" max="14" width="10.27734375" style="20" customWidth="1"/>
    <col min="15" max="15" width="10.27734375" style="19" customWidth="1"/>
    <col min="16" max="16384" width="11.5546875" style="20"/>
  </cols>
  <sheetData>
    <row r="1" spans="2:18" ht="12.75" customHeight="1" x14ac:dyDescent="0.4"/>
    <row r="2" spans="2:18" ht="30" customHeight="1" x14ac:dyDescent="0.4">
      <c r="B2" s="1222" t="str">
        <f>Deckblatt!E15</f>
        <v>Max Mustermann</v>
      </c>
      <c r="C2" s="1223"/>
      <c r="D2" s="1223"/>
      <c r="E2" s="1223"/>
      <c r="F2" s="1226" t="s">
        <v>387</v>
      </c>
      <c r="G2" s="1226"/>
      <c r="H2" s="1226"/>
      <c r="I2" s="1226"/>
      <c r="J2" s="1226"/>
      <c r="K2" s="1226"/>
      <c r="L2" s="1226"/>
      <c r="M2" s="1226"/>
      <c r="N2" s="1226"/>
      <c r="O2" s="222"/>
    </row>
    <row r="3" spans="2:18" x14ac:dyDescent="0.4">
      <c r="B3" s="1224" t="s">
        <v>388</v>
      </c>
      <c r="C3" s="1219" t="s">
        <v>443</v>
      </c>
      <c r="D3" s="1220"/>
      <c r="E3" s="1220"/>
      <c r="F3" s="1220"/>
      <c r="G3" s="1220"/>
      <c r="H3" s="1220"/>
      <c r="I3" s="1220"/>
      <c r="J3" s="1220"/>
      <c r="K3" s="1220"/>
      <c r="L3" s="1220"/>
      <c r="M3" s="1220"/>
      <c r="N3" s="1221"/>
      <c r="O3" s="223"/>
    </row>
    <row r="4" spans="2:18" ht="15" customHeight="1" x14ac:dyDescent="0.4">
      <c r="B4" s="1225"/>
      <c r="C4" s="224" t="s">
        <v>106</v>
      </c>
      <c r="D4" s="225" t="s">
        <v>107</v>
      </c>
      <c r="E4" s="225" t="s">
        <v>108</v>
      </c>
      <c r="F4" s="225" t="s">
        <v>109</v>
      </c>
      <c r="G4" s="225" t="s">
        <v>110</v>
      </c>
      <c r="H4" s="225" t="s">
        <v>111</v>
      </c>
      <c r="I4" s="225" t="s">
        <v>112</v>
      </c>
      <c r="J4" s="225" t="s">
        <v>113</v>
      </c>
      <c r="K4" s="225" t="s">
        <v>114</v>
      </c>
      <c r="L4" s="225" t="s">
        <v>115</v>
      </c>
      <c r="M4" s="225" t="s">
        <v>116</v>
      </c>
      <c r="N4" s="226" t="s">
        <v>117</v>
      </c>
      <c r="O4" s="227" t="s">
        <v>82</v>
      </c>
    </row>
    <row r="5" spans="2:18" ht="15" customHeight="1" x14ac:dyDescent="0.4">
      <c r="B5" s="586" t="s">
        <v>468</v>
      </c>
      <c r="C5" s="587">
        <f t="shared" ref="C5:N5" si="0">SUM(C6:C11)</f>
        <v>0</v>
      </c>
      <c r="D5" s="588">
        <f t="shared" si="0"/>
        <v>0</v>
      </c>
      <c r="E5" s="588">
        <f t="shared" si="0"/>
        <v>0</v>
      </c>
      <c r="F5" s="588">
        <f t="shared" si="0"/>
        <v>0</v>
      </c>
      <c r="G5" s="588">
        <f t="shared" si="0"/>
        <v>0</v>
      </c>
      <c r="H5" s="588">
        <f t="shared" si="0"/>
        <v>0</v>
      </c>
      <c r="I5" s="588">
        <f t="shared" si="0"/>
        <v>0</v>
      </c>
      <c r="J5" s="588">
        <f t="shared" si="0"/>
        <v>0</v>
      </c>
      <c r="K5" s="588">
        <f t="shared" si="0"/>
        <v>0</v>
      </c>
      <c r="L5" s="588">
        <f t="shared" si="0"/>
        <v>0</v>
      </c>
      <c r="M5" s="588">
        <f t="shared" si="0"/>
        <v>0</v>
      </c>
      <c r="N5" s="589">
        <f t="shared" si="0"/>
        <v>0</v>
      </c>
      <c r="O5" s="456">
        <f t="shared" ref="O5:O18" si="1">SUM(C5:N5)</f>
        <v>0</v>
      </c>
    </row>
    <row r="6" spans="2:18" ht="10.9" customHeight="1" x14ac:dyDescent="0.4">
      <c r="B6" s="590" t="str">
        <f>'GuV-Detailplan'!B6</f>
        <v xml:space="preserve">(19 %)  Umsatz netto                                       </v>
      </c>
      <c r="C6" s="1112">
        <f>'GuV-Detailplan'!C6</f>
        <v>0</v>
      </c>
      <c r="D6" s="1111">
        <f>'GuV-Detailplan'!D6</f>
        <v>0</v>
      </c>
      <c r="E6" s="592">
        <f>'GuV-Detailplan'!E6</f>
        <v>0</v>
      </c>
      <c r="F6" s="592">
        <f>'GuV-Detailplan'!F6</f>
        <v>0</v>
      </c>
      <c r="G6" s="592">
        <f>'GuV-Detailplan'!G6</f>
        <v>0</v>
      </c>
      <c r="H6" s="592">
        <f>'GuV-Detailplan'!H6</f>
        <v>0</v>
      </c>
      <c r="I6" s="592">
        <f>'GuV-Detailplan'!I6</f>
        <v>0</v>
      </c>
      <c r="J6" s="592">
        <f>'GuV-Detailplan'!J6</f>
        <v>0</v>
      </c>
      <c r="K6" s="592">
        <f>'GuV-Detailplan'!K6</f>
        <v>0</v>
      </c>
      <c r="L6" s="592">
        <f>'GuV-Detailplan'!L6</f>
        <v>0</v>
      </c>
      <c r="M6" s="592">
        <f>'GuV-Detailplan'!M6</f>
        <v>0</v>
      </c>
      <c r="N6" s="593">
        <f>'GuV-Detailplan'!N6</f>
        <v>0</v>
      </c>
      <c r="O6" s="594">
        <f t="shared" si="1"/>
        <v>0</v>
      </c>
    </row>
    <row r="7" spans="2:18" ht="10.9" customHeight="1" x14ac:dyDescent="0.4">
      <c r="B7" s="1110" t="s">
        <v>654</v>
      </c>
      <c r="C7" s="1112">
        <f>'GuV-Detailplan'!C7</f>
        <v>0</v>
      </c>
      <c r="D7" s="1111">
        <f>'GuV-Detailplan'!D7</f>
        <v>0</v>
      </c>
      <c r="E7" s="592">
        <f>'GuV-Detailplan'!E7</f>
        <v>0</v>
      </c>
      <c r="F7" s="592">
        <f>'GuV-Detailplan'!F7</f>
        <v>0</v>
      </c>
      <c r="G7" s="592">
        <f>'GuV-Detailplan'!G7</f>
        <v>0</v>
      </c>
      <c r="H7" s="592">
        <f>'GuV-Detailplan'!H7</f>
        <v>0</v>
      </c>
      <c r="I7" s="592">
        <f>'GuV-Detailplan'!I7</f>
        <v>0</v>
      </c>
      <c r="J7" s="592">
        <f>'GuV-Detailplan'!J7</f>
        <v>0</v>
      </c>
      <c r="K7" s="592">
        <f>'GuV-Detailplan'!K7</f>
        <v>0</v>
      </c>
      <c r="L7" s="592">
        <f>'GuV-Detailplan'!L7</f>
        <v>0</v>
      </c>
      <c r="M7" s="592">
        <f>'GuV-Detailplan'!M7</f>
        <v>0</v>
      </c>
      <c r="N7" s="593">
        <f>'GuV-Detailplan'!N7</f>
        <v>0</v>
      </c>
      <c r="O7" s="594">
        <f t="shared" si="1"/>
        <v>0</v>
      </c>
    </row>
    <row r="8" spans="2:18" ht="10.9" customHeight="1" x14ac:dyDescent="0.4">
      <c r="B8" s="1110" t="s">
        <v>655</v>
      </c>
      <c r="C8" s="1112">
        <f>'GuV-Detailplan'!C8</f>
        <v>0</v>
      </c>
      <c r="D8" s="1111">
        <f>'GuV-Detailplan'!D8</f>
        <v>0</v>
      </c>
      <c r="E8" s="592">
        <f>'GuV-Detailplan'!E8</f>
        <v>0</v>
      </c>
      <c r="F8" s="592">
        <f>'GuV-Detailplan'!F8</f>
        <v>0</v>
      </c>
      <c r="G8" s="592">
        <f>'GuV-Detailplan'!G8</f>
        <v>0</v>
      </c>
      <c r="H8" s="592">
        <f>'GuV-Detailplan'!H8</f>
        <v>0</v>
      </c>
      <c r="I8" s="592">
        <f>'GuV-Detailplan'!I8</f>
        <v>0</v>
      </c>
      <c r="J8" s="592">
        <f>'GuV-Detailplan'!J8</f>
        <v>0</v>
      </c>
      <c r="K8" s="592">
        <f>'GuV-Detailplan'!K8</f>
        <v>0</v>
      </c>
      <c r="L8" s="592">
        <f>'GuV-Detailplan'!L8</f>
        <v>0</v>
      </c>
      <c r="M8" s="592">
        <f>'GuV-Detailplan'!M8</f>
        <v>0</v>
      </c>
      <c r="N8" s="593">
        <f>'GuV-Detailplan'!N8</f>
        <v>0</v>
      </c>
      <c r="O8" s="594">
        <f t="shared" si="1"/>
        <v>0</v>
      </c>
    </row>
    <row r="9" spans="2:18" ht="10.9" customHeight="1" x14ac:dyDescent="0.4">
      <c r="B9" s="1110" t="s">
        <v>656</v>
      </c>
      <c r="C9" s="1112">
        <f>'GuV-Detailplan'!C9</f>
        <v>0</v>
      </c>
      <c r="D9" s="1111">
        <f>'GuV-Detailplan'!D9</f>
        <v>0</v>
      </c>
      <c r="E9" s="592">
        <f>'GuV-Detailplan'!E9</f>
        <v>0</v>
      </c>
      <c r="F9" s="592">
        <f>'GuV-Detailplan'!F9</f>
        <v>0</v>
      </c>
      <c r="G9" s="592">
        <f>'GuV-Detailplan'!G9</f>
        <v>0</v>
      </c>
      <c r="H9" s="592">
        <f>'GuV-Detailplan'!H9</f>
        <v>0</v>
      </c>
      <c r="I9" s="592">
        <f>'GuV-Detailplan'!I9</f>
        <v>0</v>
      </c>
      <c r="J9" s="592">
        <f>'GuV-Detailplan'!J9</f>
        <v>0</v>
      </c>
      <c r="K9" s="592">
        <f>'GuV-Detailplan'!K9</f>
        <v>0</v>
      </c>
      <c r="L9" s="592">
        <f>'GuV-Detailplan'!L9</f>
        <v>0</v>
      </c>
      <c r="M9" s="592">
        <f>'GuV-Detailplan'!M9</f>
        <v>0</v>
      </c>
      <c r="N9" s="593">
        <f>'GuV-Detailplan'!N9</f>
        <v>0</v>
      </c>
      <c r="O9" s="594">
        <f t="shared" si="1"/>
        <v>0</v>
      </c>
    </row>
    <row r="10" spans="2:18" ht="11.2" customHeight="1" x14ac:dyDescent="0.4">
      <c r="B10" s="590" t="str">
        <f>'GuV-Detailplan'!B10</f>
        <v xml:space="preserve">(19 %)  NN                                                     </v>
      </c>
      <c r="C10" s="591">
        <f>'GuV-Detailplan'!$C$10</f>
        <v>0</v>
      </c>
      <c r="D10" s="592">
        <f>'GuV-Detailplan'!D10</f>
        <v>0</v>
      </c>
      <c r="E10" s="592">
        <f>'GuV-Detailplan'!E10</f>
        <v>0</v>
      </c>
      <c r="F10" s="592">
        <f>'GuV-Detailplan'!F10</f>
        <v>0</v>
      </c>
      <c r="G10" s="592">
        <f>'GuV-Detailplan'!G10</f>
        <v>0</v>
      </c>
      <c r="H10" s="592">
        <f>'GuV-Detailplan'!H10</f>
        <v>0</v>
      </c>
      <c r="I10" s="592">
        <f>'GuV-Detailplan'!I10</f>
        <v>0</v>
      </c>
      <c r="J10" s="592">
        <f>'GuV-Detailplan'!J10</f>
        <v>0</v>
      </c>
      <c r="K10" s="592">
        <f>'GuV-Detailplan'!K10</f>
        <v>0</v>
      </c>
      <c r="L10" s="592">
        <f>'GuV-Detailplan'!L10</f>
        <v>0</v>
      </c>
      <c r="M10" s="592">
        <f>'GuV-Detailplan'!M10</f>
        <v>0</v>
      </c>
      <c r="N10" s="593">
        <f>'GuV-Detailplan'!N10</f>
        <v>0</v>
      </c>
      <c r="O10" s="594">
        <f t="shared" si="1"/>
        <v>0</v>
      </c>
    </row>
    <row r="11" spans="2:18" ht="11.2" customHeight="1" x14ac:dyDescent="0.4">
      <c r="B11" s="598" t="str">
        <f>'GuV-Detailplan'!B11</f>
        <v xml:space="preserve">(  7 %)  Umsatz Außer Haus netto                   </v>
      </c>
      <c r="C11" s="595">
        <f>'GuV-Detailplan'!C11</f>
        <v>0</v>
      </c>
      <c r="D11" s="596">
        <f>'GuV-Detailplan'!D11</f>
        <v>0</v>
      </c>
      <c r="E11" s="596">
        <f>'GuV-Detailplan'!E11</f>
        <v>0</v>
      </c>
      <c r="F11" s="596">
        <f>'GuV-Detailplan'!F11</f>
        <v>0</v>
      </c>
      <c r="G11" s="596">
        <f>'GuV-Detailplan'!G11</f>
        <v>0</v>
      </c>
      <c r="H11" s="596">
        <f>'GuV-Detailplan'!H11</f>
        <v>0</v>
      </c>
      <c r="I11" s="596">
        <f>'GuV-Detailplan'!I11</f>
        <v>0</v>
      </c>
      <c r="J11" s="596">
        <f>'GuV-Detailplan'!J11</f>
        <v>0</v>
      </c>
      <c r="K11" s="596">
        <f>'GuV-Detailplan'!K11</f>
        <v>0</v>
      </c>
      <c r="L11" s="596">
        <f>'GuV-Detailplan'!L11</f>
        <v>0</v>
      </c>
      <c r="M11" s="596">
        <f>'GuV-Detailplan'!M11</f>
        <v>0</v>
      </c>
      <c r="N11" s="597">
        <f>'GuV-Detailplan'!N11</f>
        <v>0</v>
      </c>
      <c r="O11" s="594">
        <f t="shared" si="1"/>
        <v>0</v>
      </c>
    </row>
    <row r="12" spans="2:18" ht="15" customHeight="1" x14ac:dyDescent="0.4">
      <c r="B12" s="599" t="str">
        <f>'GuV-Detailplan'!B12</f>
        <v>Sonstige betriebl. Erträge  (Σ)</v>
      </c>
      <c r="C12" s="600">
        <f>SUM(C13:C15)</f>
        <v>0</v>
      </c>
      <c r="D12" s="601">
        <f t="shared" ref="D12:N12" si="2">SUM(D13:D15)</f>
        <v>0</v>
      </c>
      <c r="E12" s="601">
        <f t="shared" si="2"/>
        <v>0</v>
      </c>
      <c r="F12" s="601">
        <f t="shared" si="2"/>
        <v>0</v>
      </c>
      <c r="G12" s="601">
        <f t="shared" si="2"/>
        <v>0</v>
      </c>
      <c r="H12" s="601">
        <f t="shared" si="2"/>
        <v>0</v>
      </c>
      <c r="I12" s="601">
        <f t="shared" si="2"/>
        <v>0</v>
      </c>
      <c r="J12" s="601">
        <f t="shared" si="2"/>
        <v>0</v>
      </c>
      <c r="K12" s="601">
        <f t="shared" si="2"/>
        <v>0</v>
      </c>
      <c r="L12" s="601">
        <f t="shared" si="2"/>
        <v>0</v>
      </c>
      <c r="M12" s="601">
        <f t="shared" si="2"/>
        <v>0</v>
      </c>
      <c r="N12" s="602">
        <f t="shared" si="2"/>
        <v>0</v>
      </c>
      <c r="O12" s="603">
        <f t="shared" si="1"/>
        <v>0</v>
      </c>
    </row>
    <row r="13" spans="2:18" ht="10.9" customHeight="1" x14ac:dyDescent="0.4">
      <c r="B13" s="598" t="str">
        <f>'GuV-Detailplan'!B13</f>
        <v>Mieteinnahmen</v>
      </c>
      <c r="C13" s="595">
        <f>'GuV-Detailplan'!C13</f>
        <v>0</v>
      </c>
      <c r="D13" s="596">
        <f>'GuV-Detailplan'!D13</f>
        <v>0</v>
      </c>
      <c r="E13" s="596">
        <f>'GuV-Detailplan'!E13</f>
        <v>0</v>
      </c>
      <c r="F13" s="596">
        <f>'GuV-Detailplan'!F13</f>
        <v>0</v>
      </c>
      <c r="G13" s="596">
        <f>'GuV-Detailplan'!G13</f>
        <v>0</v>
      </c>
      <c r="H13" s="596">
        <f>'GuV-Detailplan'!H13</f>
        <v>0</v>
      </c>
      <c r="I13" s="596">
        <f>'GuV-Detailplan'!I13</f>
        <v>0</v>
      </c>
      <c r="J13" s="596">
        <f>'GuV-Detailplan'!J13</f>
        <v>0</v>
      </c>
      <c r="K13" s="596">
        <f>'GuV-Detailplan'!K13</f>
        <v>0</v>
      </c>
      <c r="L13" s="596">
        <f>'GuV-Detailplan'!L13</f>
        <v>0</v>
      </c>
      <c r="M13" s="596">
        <f>'GuV-Detailplan'!M13</f>
        <v>0</v>
      </c>
      <c r="N13" s="597">
        <f>'GuV-Detailplan'!N13</f>
        <v>0</v>
      </c>
      <c r="O13" s="594">
        <f t="shared" si="1"/>
        <v>0</v>
      </c>
      <c r="Q13" s="20" t="s">
        <v>154</v>
      </c>
    </row>
    <row r="14" spans="2:18" ht="10.9" customHeight="1" x14ac:dyDescent="0.4">
      <c r="B14" s="604" t="str">
        <f>'GuV-Detailplan'!B14</f>
        <v>Lizenzgebühren</v>
      </c>
      <c r="C14" s="595">
        <f>'GuV-Detailplan'!C14</f>
        <v>0</v>
      </c>
      <c r="D14" s="596">
        <f>'GuV-Detailplan'!D14</f>
        <v>0</v>
      </c>
      <c r="E14" s="596">
        <f>'GuV-Detailplan'!E14</f>
        <v>0</v>
      </c>
      <c r="F14" s="596">
        <f>'GuV-Detailplan'!F14</f>
        <v>0</v>
      </c>
      <c r="G14" s="596">
        <f>'GuV-Detailplan'!G14</f>
        <v>0</v>
      </c>
      <c r="H14" s="596">
        <f>'GuV-Detailplan'!H14</f>
        <v>0</v>
      </c>
      <c r="I14" s="596">
        <f>'GuV-Detailplan'!I14</f>
        <v>0</v>
      </c>
      <c r="J14" s="596">
        <f>'GuV-Detailplan'!J14</f>
        <v>0</v>
      </c>
      <c r="K14" s="596">
        <f>'GuV-Detailplan'!K14</f>
        <v>0</v>
      </c>
      <c r="L14" s="596">
        <f>'GuV-Detailplan'!L14</f>
        <v>0</v>
      </c>
      <c r="M14" s="596">
        <f>'GuV-Detailplan'!M14</f>
        <v>0</v>
      </c>
      <c r="N14" s="597">
        <f>'GuV-Detailplan'!N14</f>
        <v>0</v>
      </c>
      <c r="O14" s="594">
        <f t="shared" si="1"/>
        <v>0</v>
      </c>
    </row>
    <row r="15" spans="2:18" ht="10.9" customHeight="1" x14ac:dyDescent="0.4">
      <c r="B15" s="604" t="str">
        <f>'GuV-Detailplan'!B15</f>
        <v>Zinserträge</v>
      </c>
      <c r="C15" s="595">
        <f>'GuV-Detailplan'!C15</f>
        <v>0</v>
      </c>
      <c r="D15" s="596">
        <f>'GuV-Detailplan'!D15</f>
        <v>0</v>
      </c>
      <c r="E15" s="596">
        <f>'GuV-Detailplan'!E15</f>
        <v>0</v>
      </c>
      <c r="F15" s="596">
        <f>'GuV-Detailplan'!F15</f>
        <v>0</v>
      </c>
      <c r="G15" s="596">
        <f>'GuV-Detailplan'!G15</f>
        <v>0</v>
      </c>
      <c r="H15" s="596">
        <f>'GuV-Detailplan'!H15</f>
        <v>0</v>
      </c>
      <c r="I15" s="596">
        <f>'GuV-Detailplan'!I15</f>
        <v>0</v>
      </c>
      <c r="J15" s="596">
        <f>'GuV-Detailplan'!J15</f>
        <v>0</v>
      </c>
      <c r="K15" s="596">
        <f>'GuV-Detailplan'!K15</f>
        <v>0</v>
      </c>
      <c r="L15" s="596">
        <f>'GuV-Detailplan'!L15</f>
        <v>0</v>
      </c>
      <c r="M15" s="596">
        <f>'GuV-Detailplan'!M15</f>
        <v>0</v>
      </c>
      <c r="N15" s="597">
        <f>'GuV-Detailplan'!N15</f>
        <v>0</v>
      </c>
      <c r="O15" s="594">
        <f t="shared" si="1"/>
        <v>0</v>
      </c>
    </row>
    <row r="16" spans="2:18" ht="15" customHeight="1" x14ac:dyDescent="0.4">
      <c r="B16" s="599" t="s">
        <v>213</v>
      </c>
      <c r="C16" s="600">
        <f t="shared" ref="C16:N16" si="3">SUM(C17:C18)</f>
        <v>0</v>
      </c>
      <c r="D16" s="601">
        <f t="shared" si="3"/>
        <v>0</v>
      </c>
      <c r="E16" s="601">
        <f t="shared" si="3"/>
        <v>0</v>
      </c>
      <c r="F16" s="601">
        <f t="shared" si="3"/>
        <v>0</v>
      </c>
      <c r="G16" s="601">
        <f t="shared" si="3"/>
        <v>0</v>
      </c>
      <c r="H16" s="601">
        <f t="shared" si="3"/>
        <v>0</v>
      </c>
      <c r="I16" s="601">
        <f t="shared" si="3"/>
        <v>0</v>
      </c>
      <c r="J16" s="601">
        <f t="shared" si="3"/>
        <v>0</v>
      </c>
      <c r="K16" s="601">
        <f t="shared" si="3"/>
        <v>0</v>
      </c>
      <c r="L16" s="601">
        <f t="shared" si="3"/>
        <v>0</v>
      </c>
      <c r="M16" s="601">
        <f t="shared" si="3"/>
        <v>0</v>
      </c>
      <c r="N16" s="602">
        <f t="shared" si="3"/>
        <v>0</v>
      </c>
      <c r="O16" s="594">
        <f t="shared" si="1"/>
        <v>0</v>
      </c>
      <c r="R16" s="20" t="s">
        <v>154</v>
      </c>
    </row>
    <row r="17" spans="2:21" ht="11.2" customHeight="1" x14ac:dyDescent="0.4">
      <c r="B17" s="605" t="s">
        <v>58</v>
      </c>
      <c r="C17" s="606">
        <f>'GuV-Detailplan'!C52</f>
        <v>0</v>
      </c>
      <c r="D17" s="596">
        <f>'GuV-Detailplan'!D52</f>
        <v>0</v>
      </c>
      <c r="E17" s="596">
        <f>'GuV-Detailplan'!E52</f>
        <v>0</v>
      </c>
      <c r="F17" s="596">
        <f>'GuV-Detailplan'!F52</f>
        <v>0</v>
      </c>
      <c r="G17" s="596">
        <f>'GuV-Detailplan'!G52</f>
        <v>0</v>
      </c>
      <c r="H17" s="596">
        <f>'GuV-Detailplan'!H52</f>
        <v>0</v>
      </c>
      <c r="I17" s="596">
        <f>'GuV-Detailplan'!I52</f>
        <v>0</v>
      </c>
      <c r="J17" s="596">
        <f>'GuV-Detailplan'!J52</f>
        <v>0</v>
      </c>
      <c r="K17" s="596">
        <f>'GuV-Detailplan'!K52</f>
        <v>0</v>
      </c>
      <c r="L17" s="596">
        <f>'GuV-Detailplan'!L52</f>
        <v>0</v>
      </c>
      <c r="M17" s="596">
        <f>'GuV-Detailplan'!M52</f>
        <v>0</v>
      </c>
      <c r="N17" s="597">
        <f>'GuV-Detailplan'!N52</f>
        <v>0</v>
      </c>
      <c r="O17" s="594">
        <f t="shared" si="1"/>
        <v>0</v>
      </c>
    </row>
    <row r="18" spans="2:21" ht="10.9" customHeight="1" x14ac:dyDescent="0.4">
      <c r="B18" s="598" t="s">
        <v>59</v>
      </c>
      <c r="C18" s="595">
        <f>'GuV-Detailplan'!C53</f>
        <v>0</v>
      </c>
      <c r="D18" s="596">
        <f>'GuV-Detailplan'!D53</f>
        <v>0</v>
      </c>
      <c r="E18" s="596">
        <f>'GuV-Detailplan'!E53</f>
        <v>0</v>
      </c>
      <c r="F18" s="596">
        <f>'GuV-Detailplan'!F53</f>
        <v>0</v>
      </c>
      <c r="G18" s="596">
        <f>'GuV-Detailplan'!G53</f>
        <v>0</v>
      </c>
      <c r="H18" s="596">
        <f>'GuV-Detailplan'!H53</f>
        <v>0</v>
      </c>
      <c r="I18" s="596">
        <f>'GuV-Detailplan'!I53</f>
        <v>0</v>
      </c>
      <c r="J18" s="596">
        <f>'GuV-Detailplan'!J53</f>
        <v>0</v>
      </c>
      <c r="K18" s="596">
        <f>'GuV-Detailplan'!K53</f>
        <v>0</v>
      </c>
      <c r="L18" s="596">
        <f>'GuV-Detailplan'!L53</f>
        <v>0</v>
      </c>
      <c r="M18" s="596">
        <f>'GuV-Detailplan'!M53</f>
        <v>0</v>
      </c>
      <c r="N18" s="597">
        <f>'GuV-Detailplan'!N53</f>
        <v>0</v>
      </c>
      <c r="O18" s="594">
        <f t="shared" si="1"/>
        <v>0</v>
      </c>
    </row>
    <row r="19" spans="2:21" ht="6.75" customHeight="1" x14ac:dyDescent="0.4">
      <c r="B19" s="1217"/>
      <c r="C19" s="1218"/>
      <c r="D19" s="1218"/>
      <c r="E19" s="1218"/>
      <c r="F19" s="1218"/>
      <c r="G19" s="1218"/>
      <c r="H19" s="1218"/>
      <c r="I19" s="1218"/>
      <c r="J19" s="1218"/>
      <c r="K19" s="1218"/>
      <c r="L19" s="1218"/>
      <c r="M19" s="1218"/>
      <c r="N19" s="1218"/>
      <c r="O19" s="607"/>
    </row>
    <row r="20" spans="2:21" ht="15" customHeight="1" x14ac:dyDescent="0.4">
      <c r="B20" s="608" t="s">
        <v>216</v>
      </c>
      <c r="C20" s="600">
        <f>SUM(C21:C23)</f>
        <v>0</v>
      </c>
      <c r="D20" s="601">
        <f t="shared" ref="D20:N20" si="4">SUM(D21:D22)</f>
        <v>0</v>
      </c>
      <c r="E20" s="601">
        <f t="shared" si="4"/>
        <v>0</v>
      </c>
      <c r="F20" s="601">
        <f t="shared" si="4"/>
        <v>0</v>
      </c>
      <c r="G20" s="601">
        <f t="shared" si="4"/>
        <v>0</v>
      </c>
      <c r="H20" s="601">
        <f t="shared" si="4"/>
        <v>0</v>
      </c>
      <c r="I20" s="601">
        <f t="shared" si="4"/>
        <v>0</v>
      </c>
      <c r="J20" s="601">
        <f t="shared" si="4"/>
        <v>0</v>
      </c>
      <c r="K20" s="601">
        <f t="shared" si="4"/>
        <v>0</v>
      </c>
      <c r="L20" s="601">
        <f t="shared" si="4"/>
        <v>0</v>
      </c>
      <c r="M20" s="601">
        <f t="shared" si="4"/>
        <v>0</v>
      </c>
      <c r="N20" s="602">
        <f t="shared" si="4"/>
        <v>0</v>
      </c>
      <c r="O20" s="609">
        <f t="shared" ref="O20:O54" si="5">SUM(C20:N20)</f>
        <v>0</v>
      </c>
    </row>
    <row r="21" spans="2:21" ht="10.9" customHeight="1" x14ac:dyDescent="0.4">
      <c r="B21" s="610" t="str">
        <f>'GuV-Detailplan'!B19</f>
        <v xml:space="preserve">(19 %)  Materialkosten  --- netto                       </v>
      </c>
      <c r="C21" s="611">
        <f>'GuV-Detailplan'!C19</f>
        <v>0</v>
      </c>
      <c r="D21" s="596">
        <f>'GuV-Detailplan'!D19</f>
        <v>0</v>
      </c>
      <c r="E21" s="596">
        <f>'GuV-Detailplan'!E19</f>
        <v>0</v>
      </c>
      <c r="F21" s="596">
        <f>'GuV-Detailplan'!F19</f>
        <v>0</v>
      </c>
      <c r="G21" s="596">
        <f>'GuV-Detailplan'!G19</f>
        <v>0</v>
      </c>
      <c r="H21" s="596">
        <f>'GuV-Detailplan'!H19</f>
        <v>0</v>
      </c>
      <c r="I21" s="596">
        <f>'GuV-Detailplan'!I19</f>
        <v>0</v>
      </c>
      <c r="J21" s="596">
        <f>'GuV-Detailplan'!J19</f>
        <v>0</v>
      </c>
      <c r="K21" s="596">
        <f>'GuV-Detailplan'!K19</f>
        <v>0</v>
      </c>
      <c r="L21" s="596">
        <f>'GuV-Detailplan'!L19</f>
        <v>0</v>
      </c>
      <c r="M21" s="596">
        <f>'GuV-Detailplan'!M19</f>
        <v>0</v>
      </c>
      <c r="N21" s="597">
        <f>'GuV-Detailplan'!N19</f>
        <v>0</v>
      </c>
      <c r="O21" s="612">
        <f t="shared" si="5"/>
        <v>0</v>
      </c>
    </row>
    <row r="22" spans="2:21" ht="10.9" customHeight="1" x14ac:dyDescent="0.4">
      <c r="B22" s="613" t="str">
        <f>'GuV-Detailplan'!B20</f>
        <v xml:space="preserve">(  7 %)  Materialkosten  --- netto                      </v>
      </c>
      <c r="C22" s="595">
        <f>'GuV-Detailplan'!C20</f>
        <v>0</v>
      </c>
      <c r="D22" s="596">
        <f>'GuV-Detailplan'!D20</f>
        <v>0</v>
      </c>
      <c r="E22" s="596">
        <f>'GuV-Detailplan'!E20</f>
        <v>0</v>
      </c>
      <c r="F22" s="596">
        <f>'GuV-Detailplan'!F20</f>
        <v>0</v>
      </c>
      <c r="G22" s="596">
        <f>'GuV-Detailplan'!G20</f>
        <v>0</v>
      </c>
      <c r="H22" s="596">
        <f>'GuV-Detailplan'!H20</f>
        <v>0</v>
      </c>
      <c r="I22" s="596">
        <f>'GuV-Detailplan'!I20</f>
        <v>0</v>
      </c>
      <c r="J22" s="596">
        <f>'GuV-Detailplan'!J20</f>
        <v>0</v>
      </c>
      <c r="K22" s="596">
        <f>'GuV-Detailplan'!K20</f>
        <v>0</v>
      </c>
      <c r="L22" s="596">
        <f>'GuV-Detailplan'!L20</f>
        <v>0</v>
      </c>
      <c r="M22" s="596">
        <f>'GuV-Detailplan'!M20</f>
        <v>0</v>
      </c>
      <c r="N22" s="597">
        <f>'GuV-Detailplan'!N20</f>
        <v>0</v>
      </c>
      <c r="O22" s="612">
        <f t="shared" si="5"/>
        <v>0</v>
      </c>
    </row>
    <row r="23" spans="2:21" ht="11.2" customHeight="1" x14ac:dyDescent="0.4">
      <c r="B23" s="614" t="str">
        <f>'GuV-Detailplan'!B21</f>
        <v xml:space="preserve">(19 %)  Fremdleistung --- netto                       </v>
      </c>
      <c r="C23" s="615">
        <f>'GuV-Detailplan'!C21</f>
        <v>0</v>
      </c>
      <c r="D23" s="596">
        <f>'GuV-Detailplan'!D21</f>
        <v>0</v>
      </c>
      <c r="E23" s="596">
        <f>'GuV-Detailplan'!E21</f>
        <v>0</v>
      </c>
      <c r="F23" s="596">
        <f>'GuV-Detailplan'!F21</f>
        <v>0</v>
      </c>
      <c r="G23" s="596">
        <f>'GuV-Detailplan'!G21</f>
        <v>0</v>
      </c>
      <c r="H23" s="596">
        <f>'GuV-Detailplan'!H21</f>
        <v>0</v>
      </c>
      <c r="I23" s="596">
        <f>'GuV-Detailplan'!I21</f>
        <v>0</v>
      </c>
      <c r="J23" s="596">
        <f>'GuV-Detailplan'!J21</f>
        <v>0</v>
      </c>
      <c r="K23" s="596">
        <f>'GuV-Detailplan'!K21</f>
        <v>0</v>
      </c>
      <c r="L23" s="596">
        <f>'GuV-Detailplan'!L21</f>
        <v>0</v>
      </c>
      <c r="M23" s="596">
        <f>'GuV-Detailplan'!M21</f>
        <v>0</v>
      </c>
      <c r="N23" s="597">
        <f>'GuV-Detailplan'!N21</f>
        <v>0</v>
      </c>
      <c r="O23" s="612">
        <f t="shared" si="5"/>
        <v>0</v>
      </c>
    </row>
    <row r="24" spans="2:21" ht="15" customHeight="1" x14ac:dyDescent="0.4">
      <c r="B24" s="608" t="s">
        <v>211</v>
      </c>
      <c r="C24" s="600">
        <f>SUM(C25:C28)</f>
        <v>0</v>
      </c>
      <c r="D24" s="601">
        <f t="shared" ref="D24:N24" si="6">SUM(D25:D28)</f>
        <v>0</v>
      </c>
      <c r="E24" s="601">
        <f t="shared" si="6"/>
        <v>0</v>
      </c>
      <c r="F24" s="601">
        <f t="shared" si="6"/>
        <v>0</v>
      </c>
      <c r="G24" s="601">
        <f t="shared" si="6"/>
        <v>0</v>
      </c>
      <c r="H24" s="601">
        <f t="shared" si="6"/>
        <v>0</v>
      </c>
      <c r="I24" s="601">
        <f t="shared" si="6"/>
        <v>0</v>
      </c>
      <c r="J24" s="601">
        <f t="shared" si="6"/>
        <v>0</v>
      </c>
      <c r="K24" s="601">
        <f t="shared" si="6"/>
        <v>0</v>
      </c>
      <c r="L24" s="601">
        <f t="shared" si="6"/>
        <v>0</v>
      </c>
      <c r="M24" s="601">
        <f t="shared" si="6"/>
        <v>0</v>
      </c>
      <c r="N24" s="602">
        <f t="shared" si="6"/>
        <v>0</v>
      </c>
      <c r="O24" s="609">
        <f t="shared" si="5"/>
        <v>0</v>
      </c>
    </row>
    <row r="25" spans="2:21" ht="10.9" customHeight="1" x14ac:dyDescent="0.4">
      <c r="B25" s="613" t="str">
        <f>'GuV-Detailplan'!B23</f>
        <v xml:space="preserve"> Unternehmerlohn (Geschäftsführergehalt)</v>
      </c>
      <c r="C25" s="552">
        <f>'GuV-Detailplan'!C23</f>
        <v>0</v>
      </c>
      <c r="D25" s="579">
        <f>'GuV-Detailplan'!D23</f>
        <v>0</v>
      </c>
      <c r="E25" s="579">
        <f>'GuV-Detailplan'!E23</f>
        <v>0</v>
      </c>
      <c r="F25" s="579">
        <f>'GuV-Detailplan'!F23</f>
        <v>0</v>
      </c>
      <c r="G25" s="579">
        <f>'GuV-Detailplan'!G23</f>
        <v>0</v>
      </c>
      <c r="H25" s="579">
        <f>'GuV-Detailplan'!H23</f>
        <v>0</v>
      </c>
      <c r="I25" s="579">
        <f>'GuV-Detailplan'!I23</f>
        <v>0</v>
      </c>
      <c r="J25" s="579">
        <f>'GuV-Detailplan'!J23</f>
        <v>0</v>
      </c>
      <c r="K25" s="579">
        <f>'GuV-Detailplan'!K23</f>
        <v>0</v>
      </c>
      <c r="L25" s="579">
        <f>'GuV-Detailplan'!L23</f>
        <v>0</v>
      </c>
      <c r="M25" s="579">
        <f>'GuV-Detailplan'!M23</f>
        <v>0</v>
      </c>
      <c r="N25" s="582">
        <f>'GuV-Detailplan'!N23</f>
        <v>0</v>
      </c>
      <c r="O25" s="612">
        <f t="shared" si="5"/>
        <v>0</v>
      </c>
    </row>
    <row r="26" spans="2:21" ht="10.9" customHeight="1" x14ac:dyDescent="0.4">
      <c r="B26" s="141" t="str">
        <f>'GuV-Detailplan'!$B$24</f>
        <v>Personalkosten</v>
      </c>
      <c r="C26" s="806">
        <f>'GuV-Detailplan'!C24</f>
        <v>0</v>
      </c>
      <c r="D26" s="579">
        <f>'GuV-Detailplan'!D24</f>
        <v>0</v>
      </c>
      <c r="E26" s="579">
        <f>'GuV-Detailplan'!E24</f>
        <v>0</v>
      </c>
      <c r="F26" s="579">
        <f>'GuV-Detailplan'!F24</f>
        <v>0</v>
      </c>
      <c r="G26" s="579">
        <f>'GuV-Detailplan'!G24</f>
        <v>0</v>
      </c>
      <c r="H26" s="579">
        <f>'GuV-Detailplan'!H24</f>
        <v>0</v>
      </c>
      <c r="I26" s="579">
        <f>'GuV-Detailplan'!I24</f>
        <v>0</v>
      </c>
      <c r="J26" s="579">
        <f>'GuV-Detailplan'!J24</f>
        <v>0</v>
      </c>
      <c r="K26" s="579">
        <f>'GuV-Detailplan'!K24</f>
        <v>0</v>
      </c>
      <c r="L26" s="579">
        <f>'GuV-Detailplan'!L24</f>
        <v>0</v>
      </c>
      <c r="M26" s="579">
        <f>'GuV-Detailplan'!M24</f>
        <v>0</v>
      </c>
      <c r="N26" s="582">
        <f>'GuV-Detailplan'!N24</f>
        <v>0</v>
      </c>
      <c r="O26" s="612"/>
      <c r="U26" s="20" t="s">
        <v>154</v>
      </c>
    </row>
    <row r="27" spans="2:21" ht="10.9" customHeight="1" x14ac:dyDescent="0.4">
      <c r="B27" s="616" t="str">
        <f>'GuV-Detailplan'!B25</f>
        <v>Soziale Abgaben  (Arbeitgeberanteil)</v>
      </c>
      <c r="C27" s="595">
        <f>'GuV-Detailplan'!C25</f>
        <v>0</v>
      </c>
      <c r="D27" s="596">
        <f>'GuV-Detailplan'!D25</f>
        <v>0</v>
      </c>
      <c r="E27" s="596">
        <f>'GuV-Detailplan'!E25</f>
        <v>0</v>
      </c>
      <c r="F27" s="596">
        <f>'GuV-Detailplan'!F25</f>
        <v>0</v>
      </c>
      <c r="G27" s="596">
        <f>'GuV-Detailplan'!G25</f>
        <v>0</v>
      </c>
      <c r="H27" s="596">
        <f>'GuV-Detailplan'!H25</f>
        <v>0</v>
      </c>
      <c r="I27" s="596">
        <f>'GuV-Detailplan'!I25</f>
        <v>0</v>
      </c>
      <c r="J27" s="596">
        <f>'GuV-Detailplan'!J25</f>
        <v>0</v>
      </c>
      <c r="K27" s="596">
        <f>'GuV-Detailplan'!K25</f>
        <v>0</v>
      </c>
      <c r="L27" s="596">
        <f>'GuV-Detailplan'!L25</f>
        <v>0</v>
      </c>
      <c r="M27" s="596">
        <f>'GuV-Detailplan'!M25</f>
        <v>0</v>
      </c>
      <c r="N27" s="597">
        <f>'GuV-Detailplan'!N25</f>
        <v>0</v>
      </c>
      <c r="O27" s="612">
        <f t="shared" si="5"/>
        <v>0</v>
      </c>
    </row>
    <row r="28" spans="2:21" ht="10.9" customHeight="1" x14ac:dyDescent="0.4">
      <c r="B28" s="616" t="str">
        <f>'GuV-Detailplan'!B26</f>
        <v>freiwillige Leistungen</v>
      </c>
      <c r="C28" s="595">
        <f>'GuV-Detailplan'!C26</f>
        <v>0</v>
      </c>
      <c r="D28" s="596">
        <f>'GuV-Detailplan'!D26</f>
        <v>0</v>
      </c>
      <c r="E28" s="596">
        <f>'GuV-Detailplan'!E26</f>
        <v>0</v>
      </c>
      <c r="F28" s="596">
        <f>'GuV-Detailplan'!F26</f>
        <v>0</v>
      </c>
      <c r="G28" s="596">
        <f>'GuV-Detailplan'!G26</f>
        <v>0</v>
      </c>
      <c r="H28" s="596">
        <f>'GuV-Detailplan'!H26</f>
        <v>0</v>
      </c>
      <c r="I28" s="596">
        <f>'GuV-Detailplan'!I26</f>
        <v>0</v>
      </c>
      <c r="J28" s="596">
        <f>'GuV-Detailplan'!J26</f>
        <v>0</v>
      </c>
      <c r="K28" s="596">
        <f>'GuV-Detailplan'!K26</f>
        <v>0</v>
      </c>
      <c r="L28" s="596">
        <f>'GuV-Detailplan'!L26</f>
        <v>0</v>
      </c>
      <c r="M28" s="596">
        <f>'GuV-Detailplan'!M26</f>
        <v>0</v>
      </c>
      <c r="N28" s="597">
        <f>'GuV-Detailplan'!N26</f>
        <v>0</v>
      </c>
      <c r="O28" s="612">
        <f t="shared" si="5"/>
        <v>0</v>
      </c>
    </row>
    <row r="29" spans="2:21" ht="15" customHeight="1" x14ac:dyDescent="0.4">
      <c r="B29" s="608" t="s">
        <v>20</v>
      </c>
      <c r="C29" s="600">
        <f>'Zins-und Tilg.-Plan'!C38</f>
        <v>0</v>
      </c>
      <c r="D29" s="601">
        <f>'Zins-und Tilg.-Plan'!D38</f>
        <v>0</v>
      </c>
      <c r="E29" s="601">
        <f>'Zins-und Tilg.-Plan'!E38</f>
        <v>0</v>
      </c>
      <c r="F29" s="601">
        <f>'Zins-und Tilg.-Plan'!F38</f>
        <v>0</v>
      </c>
      <c r="G29" s="601">
        <f>'Zins-und Tilg.-Plan'!G38</f>
        <v>0</v>
      </c>
      <c r="H29" s="601">
        <f>'Zins-und Tilg.-Plan'!H38</f>
        <v>0</v>
      </c>
      <c r="I29" s="601">
        <f>'Zins-und Tilg.-Plan'!I38</f>
        <v>0</v>
      </c>
      <c r="J29" s="601">
        <f>'Zins-und Tilg.-Plan'!J38</f>
        <v>0</v>
      </c>
      <c r="K29" s="601">
        <f>'Zins-und Tilg.-Plan'!K38</f>
        <v>0</v>
      </c>
      <c r="L29" s="601">
        <f>'Zins-und Tilg.-Plan'!L38</f>
        <v>0</v>
      </c>
      <c r="M29" s="601">
        <f>'Zins-und Tilg.-Plan'!M38</f>
        <v>0</v>
      </c>
      <c r="N29" s="602">
        <f>'Zins-und Tilg.-Plan'!N38</f>
        <v>0</v>
      </c>
      <c r="O29" s="609">
        <f t="shared" si="5"/>
        <v>0</v>
      </c>
    </row>
    <row r="30" spans="2:21" ht="15" customHeight="1" x14ac:dyDescent="0.4">
      <c r="B30" s="617" t="str">
        <f>'GuV-Detailplan'!B29</f>
        <v>- Sonst.betriebl.Aufwand (Σ)</v>
      </c>
      <c r="C30" s="600">
        <f t="shared" ref="C30:N30" si="7">SUM(C31:C49)</f>
        <v>0</v>
      </c>
      <c r="D30" s="601">
        <f t="shared" si="7"/>
        <v>0</v>
      </c>
      <c r="E30" s="601">
        <f t="shared" si="7"/>
        <v>0</v>
      </c>
      <c r="F30" s="601">
        <f t="shared" si="7"/>
        <v>0</v>
      </c>
      <c r="G30" s="601">
        <f t="shared" si="7"/>
        <v>0</v>
      </c>
      <c r="H30" s="601">
        <f t="shared" si="7"/>
        <v>0</v>
      </c>
      <c r="I30" s="601">
        <f t="shared" si="7"/>
        <v>0</v>
      </c>
      <c r="J30" s="601">
        <f t="shared" si="7"/>
        <v>0</v>
      </c>
      <c r="K30" s="601">
        <f t="shared" si="7"/>
        <v>0</v>
      </c>
      <c r="L30" s="601">
        <f t="shared" si="7"/>
        <v>0</v>
      </c>
      <c r="M30" s="601">
        <f t="shared" si="7"/>
        <v>0</v>
      </c>
      <c r="N30" s="602">
        <f t="shared" si="7"/>
        <v>0</v>
      </c>
      <c r="O30" s="609">
        <f t="shared" si="5"/>
        <v>0</v>
      </c>
    </row>
    <row r="31" spans="2:21" ht="10.9" customHeight="1" x14ac:dyDescent="0.4">
      <c r="B31" s="618" t="str">
        <f>'GuV-Detailplan'!B30</f>
        <v>Gründungskosten</v>
      </c>
      <c r="C31" s="595">
        <f>'GuV-Detailplan'!C30</f>
        <v>0</v>
      </c>
      <c r="D31" s="596">
        <f>'GuV-Detailplan'!D30</f>
        <v>0</v>
      </c>
      <c r="E31" s="596">
        <f>'GuV-Detailplan'!E30</f>
        <v>0</v>
      </c>
      <c r="F31" s="596">
        <f>'GuV-Detailplan'!F30</f>
        <v>0</v>
      </c>
      <c r="G31" s="596">
        <f>'GuV-Detailplan'!G30</f>
        <v>0</v>
      </c>
      <c r="H31" s="596">
        <f>'GuV-Detailplan'!H30</f>
        <v>0</v>
      </c>
      <c r="I31" s="596">
        <f>'GuV-Detailplan'!I30</f>
        <v>0</v>
      </c>
      <c r="J31" s="596">
        <f>'GuV-Detailplan'!J30</f>
        <v>0</v>
      </c>
      <c r="K31" s="596">
        <f>'GuV-Detailplan'!K30</f>
        <v>0</v>
      </c>
      <c r="L31" s="596">
        <f>'GuV-Detailplan'!L30</f>
        <v>0</v>
      </c>
      <c r="M31" s="596">
        <f>'GuV-Detailplan'!M30</f>
        <v>0</v>
      </c>
      <c r="N31" s="597">
        <f>'GuV-Detailplan'!N30</f>
        <v>0</v>
      </c>
      <c r="O31" s="612">
        <f t="shared" si="5"/>
        <v>0</v>
      </c>
    </row>
    <row r="32" spans="2:21" ht="10.9" customHeight="1" x14ac:dyDescent="0.4">
      <c r="B32" s="618" t="str">
        <f>'GuV-Detailplan'!B31</f>
        <v>Mieten</v>
      </c>
      <c r="C32" s="595">
        <f>'GuV-Detailplan'!C31</f>
        <v>0</v>
      </c>
      <c r="D32" s="596">
        <f>'GuV-Detailplan'!D31</f>
        <v>0</v>
      </c>
      <c r="E32" s="596">
        <f>'GuV-Detailplan'!E31</f>
        <v>0</v>
      </c>
      <c r="F32" s="596">
        <f>'GuV-Detailplan'!F31</f>
        <v>0</v>
      </c>
      <c r="G32" s="596">
        <f>'GuV-Detailplan'!G31</f>
        <v>0</v>
      </c>
      <c r="H32" s="596">
        <f>'GuV-Detailplan'!H31</f>
        <v>0</v>
      </c>
      <c r="I32" s="596">
        <f>'GuV-Detailplan'!I31</f>
        <v>0</v>
      </c>
      <c r="J32" s="596">
        <f>'GuV-Detailplan'!J31</f>
        <v>0</v>
      </c>
      <c r="K32" s="596">
        <f>'GuV-Detailplan'!K31</f>
        <v>0</v>
      </c>
      <c r="L32" s="596">
        <f>'GuV-Detailplan'!L31</f>
        <v>0</v>
      </c>
      <c r="M32" s="596">
        <f>'GuV-Detailplan'!M31</f>
        <v>0</v>
      </c>
      <c r="N32" s="597">
        <f>'GuV-Detailplan'!N31</f>
        <v>0</v>
      </c>
      <c r="O32" s="612">
        <f t="shared" si="5"/>
        <v>0</v>
      </c>
    </row>
    <row r="33" spans="1:15" ht="10.9" customHeight="1" x14ac:dyDescent="0.4">
      <c r="B33" s="618" t="str">
        <f>'GuV-Detailplan'!B32</f>
        <v>Strom, Gas, Wasser Heizung</v>
      </c>
      <c r="C33" s="595">
        <f>'GuV-Detailplan'!C32</f>
        <v>0</v>
      </c>
      <c r="D33" s="596">
        <f>'GuV-Detailplan'!D32</f>
        <v>0</v>
      </c>
      <c r="E33" s="596">
        <f>'GuV-Detailplan'!E32</f>
        <v>0</v>
      </c>
      <c r="F33" s="596">
        <f>'GuV-Detailplan'!F32</f>
        <v>0</v>
      </c>
      <c r="G33" s="596">
        <f>'GuV-Detailplan'!G32</f>
        <v>0</v>
      </c>
      <c r="H33" s="596">
        <f>'GuV-Detailplan'!H32</f>
        <v>0</v>
      </c>
      <c r="I33" s="596">
        <f>'GuV-Detailplan'!I32</f>
        <v>0</v>
      </c>
      <c r="J33" s="596">
        <f>'GuV-Detailplan'!J32</f>
        <v>0</v>
      </c>
      <c r="K33" s="596">
        <f>'GuV-Detailplan'!K32</f>
        <v>0</v>
      </c>
      <c r="L33" s="596">
        <f>'GuV-Detailplan'!L32</f>
        <v>0</v>
      </c>
      <c r="M33" s="596">
        <f>'GuV-Detailplan'!M32</f>
        <v>0</v>
      </c>
      <c r="N33" s="597">
        <f>'GuV-Detailplan'!N32</f>
        <v>0</v>
      </c>
      <c r="O33" s="612">
        <f t="shared" si="5"/>
        <v>0</v>
      </c>
    </row>
    <row r="34" spans="1:15" ht="10.9" customHeight="1" x14ac:dyDescent="0.4">
      <c r="B34" s="618" t="str">
        <f>'GuV-Detailplan'!B33</f>
        <v>Versicherungen</v>
      </c>
      <c r="C34" s="595">
        <f>'GuV-Detailplan'!C33</f>
        <v>0</v>
      </c>
      <c r="D34" s="596">
        <f>'GuV-Detailplan'!D33</f>
        <v>0</v>
      </c>
      <c r="E34" s="596">
        <f>'GuV-Detailplan'!E33</f>
        <v>0</v>
      </c>
      <c r="F34" s="596">
        <f>'GuV-Detailplan'!F33</f>
        <v>0</v>
      </c>
      <c r="G34" s="596">
        <f>'GuV-Detailplan'!G33</f>
        <v>0</v>
      </c>
      <c r="H34" s="596">
        <f>'GuV-Detailplan'!H33</f>
        <v>0</v>
      </c>
      <c r="I34" s="596">
        <f>'GuV-Detailplan'!I33</f>
        <v>0</v>
      </c>
      <c r="J34" s="596">
        <f>'GuV-Detailplan'!J33</f>
        <v>0</v>
      </c>
      <c r="K34" s="596">
        <f>'GuV-Detailplan'!K33</f>
        <v>0</v>
      </c>
      <c r="L34" s="596">
        <f>'GuV-Detailplan'!L33</f>
        <v>0</v>
      </c>
      <c r="M34" s="596">
        <f>'GuV-Detailplan'!M33</f>
        <v>0</v>
      </c>
      <c r="N34" s="597">
        <f>'GuV-Detailplan'!N33</f>
        <v>0</v>
      </c>
      <c r="O34" s="612">
        <f t="shared" si="5"/>
        <v>0</v>
      </c>
    </row>
    <row r="35" spans="1:15" ht="10.9" customHeight="1" x14ac:dyDescent="0.4">
      <c r="B35" s="618" t="str">
        <f>'GuV-Detailplan'!B34</f>
        <v xml:space="preserve">Bürobedarf </v>
      </c>
      <c r="C35" s="595">
        <f>'GuV-Detailplan'!C34</f>
        <v>0</v>
      </c>
      <c r="D35" s="596">
        <f>'GuV-Detailplan'!D34</f>
        <v>0</v>
      </c>
      <c r="E35" s="596">
        <f>'GuV-Detailplan'!E34</f>
        <v>0</v>
      </c>
      <c r="F35" s="596">
        <f>'GuV-Detailplan'!F34</f>
        <v>0</v>
      </c>
      <c r="G35" s="596">
        <f>'GuV-Detailplan'!G34</f>
        <v>0</v>
      </c>
      <c r="H35" s="596">
        <f>'GuV-Detailplan'!H34</f>
        <v>0</v>
      </c>
      <c r="I35" s="596">
        <f>'GuV-Detailplan'!I34</f>
        <v>0</v>
      </c>
      <c r="J35" s="596">
        <f>'GuV-Detailplan'!J34</f>
        <v>0</v>
      </c>
      <c r="K35" s="596">
        <f>'GuV-Detailplan'!K34</f>
        <v>0</v>
      </c>
      <c r="L35" s="596">
        <f>'GuV-Detailplan'!L34</f>
        <v>0</v>
      </c>
      <c r="M35" s="596">
        <f>'GuV-Detailplan'!M34</f>
        <v>0</v>
      </c>
      <c r="N35" s="597">
        <f>'GuV-Detailplan'!N34</f>
        <v>0</v>
      </c>
      <c r="O35" s="612">
        <f t="shared" si="5"/>
        <v>0</v>
      </c>
    </row>
    <row r="36" spans="1:15" ht="10.9" customHeight="1" x14ac:dyDescent="0.4">
      <c r="B36" s="618" t="str">
        <f>'GuV-Detailplan'!B35</f>
        <v>Telefon, Fax, Internet</v>
      </c>
      <c r="C36" s="595">
        <f>'GuV-Detailplan'!C35</f>
        <v>0</v>
      </c>
      <c r="D36" s="596">
        <f>'GuV-Detailplan'!D35</f>
        <v>0</v>
      </c>
      <c r="E36" s="596">
        <f>'GuV-Detailplan'!E35</f>
        <v>0</v>
      </c>
      <c r="F36" s="596">
        <f>'GuV-Detailplan'!F35</f>
        <v>0</v>
      </c>
      <c r="G36" s="596">
        <f>'GuV-Detailplan'!G35</f>
        <v>0</v>
      </c>
      <c r="H36" s="596">
        <f>'GuV-Detailplan'!H35</f>
        <v>0</v>
      </c>
      <c r="I36" s="596">
        <f>'GuV-Detailplan'!I35</f>
        <v>0</v>
      </c>
      <c r="J36" s="596">
        <f>'GuV-Detailplan'!J35</f>
        <v>0</v>
      </c>
      <c r="K36" s="596">
        <f>'GuV-Detailplan'!K35</f>
        <v>0</v>
      </c>
      <c r="L36" s="596">
        <f>'GuV-Detailplan'!L35</f>
        <v>0</v>
      </c>
      <c r="M36" s="596">
        <f>'GuV-Detailplan'!M35</f>
        <v>0</v>
      </c>
      <c r="N36" s="597">
        <f>'GuV-Detailplan'!N35</f>
        <v>0</v>
      </c>
      <c r="O36" s="612">
        <f t="shared" si="5"/>
        <v>0</v>
      </c>
    </row>
    <row r="37" spans="1:15" ht="10.9" customHeight="1" x14ac:dyDescent="0.4">
      <c r="A37" s="63"/>
      <c r="B37" s="619" t="str">
        <f>'GuV-Detailplan'!B36</f>
        <v>Internetdomain und Homepagepflege</v>
      </c>
      <c r="C37" s="595">
        <f>'GuV-Detailplan'!C36</f>
        <v>0</v>
      </c>
      <c r="D37" s="596">
        <f>'GuV-Detailplan'!D36</f>
        <v>0</v>
      </c>
      <c r="E37" s="596">
        <f>'GuV-Detailplan'!E36</f>
        <v>0</v>
      </c>
      <c r="F37" s="596">
        <f>'GuV-Detailplan'!F36</f>
        <v>0</v>
      </c>
      <c r="G37" s="596">
        <f>'GuV-Detailplan'!G36</f>
        <v>0</v>
      </c>
      <c r="H37" s="596">
        <f>'GuV-Detailplan'!H36</f>
        <v>0</v>
      </c>
      <c r="I37" s="596">
        <f>'GuV-Detailplan'!I36</f>
        <v>0</v>
      </c>
      <c r="J37" s="596">
        <f>'GuV-Detailplan'!J36</f>
        <v>0</v>
      </c>
      <c r="K37" s="596">
        <f>'GuV-Detailplan'!K36</f>
        <v>0</v>
      </c>
      <c r="L37" s="596">
        <f>'GuV-Detailplan'!L36</f>
        <v>0</v>
      </c>
      <c r="M37" s="596">
        <f>'GuV-Detailplan'!M36</f>
        <v>0</v>
      </c>
      <c r="N37" s="597">
        <f>'GuV-Detailplan'!N36</f>
        <v>0</v>
      </c>
      <c r="O37" s="612">
        <f t="shared" si="5"/>
        <v>0</v>
      </c>
    </row>
    <row r="38" spans="1:15" ht="10.9" customHeight="1" x14ac:dyDescent="0.4">
      <c r="B38" s="618" t="str">
        <f>'GuV-Detailplan'!B37</f>
        <v>Reparatur u. Instandhaltung</v>
      </c>
      <c r="C38" s="595">
        <f>'GuV-Detailplan'!C37</f>
        <v>0</v>
      </c>
      <c r="D38" s="596">
        <f>'GuV-Detailplan'!D37</f>
        <v>0</v>
      </c>
      <c r="E38" s="596">
        <f>'GuV-Detailplan'!E37</f>
        <v>0</v>
      </c>
      <c r="F38" s="596">
        <f>'GuV-Detailplan'!F37</f>
        <v>0</v>
      </c>
      <c r="G38" s="596">
        <f>'GuV-Detailplan'!G37</f>
        <v>0</v>
      </c>
      <c r="H38" s="596">
        <f>'GuV-Detailplan'!H37</f>
        <v>0</v>
      </c>
      <c r="I38" s="596">
        <f>'GuV-Detailplan'!I37</f>
        <v>0</v>
      </c>
      <c r="J38" s="596">
        <f>'GuV-Detailplan'!J37</f>
        <v>0</v>
      </c>
      <c r="K38" s="596">
        <f>'GuV-Detailplan'!K37</f>
        <v>0</v>
      </c>
      <c r="L38" s="596">
        <f>'GuV-Detailplan'!L37</f>
        <v>0</v>
      </c>
      <c r="M38" s="596">
        <f>'GuV-Detailplan'!M37</f>
        <v>0</v>
      </c>
      <c r="N38" s="597">
        <f>'GuV-Detailplan'!N37</f>
        <v>0</v>
      </c>
      <c r="O38" s="612">
        <f t="shared" si="5"/>
        <v>0</v>
      </c>
    </row>
    <row r="39" spans="1:15" ht="10.9" customHeight="1" x14ac:dyDescent="0.4">
      <c r="B39" s="618" t="str">
        <f>'GuV-Detailplan'!B38</f>
        <v>Rundfunk ARD, ZDF, DRadio         (4 x 55,08)</v>
      </c>
      <c r="C39" s="595">
        <f>'GuV-Detailplan'!C38</f>
        <v>0</v>
      </c>
      <c r="D39" s="596">
        <f>'GuV-Detailplan'!D38</f>
        <v>0</v>
      </c>
      <c r="E39" s="596">
        <f>'GuV-Detailplan'!E38</f>
        <v>0</v>
      </c>
      <c r="F39" s="596">
        <f>'GuV-Detailplan'!F38</f>
        <v>0</v>
      </c>
      <c r="G39" s="596">
        <f>'GuV-Detailplan'!G38</f>
        <v>0</v>
      </c>
      <c r="H39" s="596">
        <f>'GuV-Detailplan'!H38</f>
        <v>0</v>
      </c>
      <c r="I39" s="596">
        <f>'GuV-Detailplan'!I38</f>
        <v>0</v>
      </c>
      <c r="J39" s="596">
        <f>'GuV-Detailplan'!J38</f>
        <v>0</v>
      </c>
      <c r="K39" s="596">
        <f>'GuV-Detailplan'!K38</f>
        <v>0</v>
      </c>
      <c r="L39" s="596">
        <f>'GuV-Detailplan'!L38</f>
        <v>0</v>
      </c>
      <c r="M39" s="596">
        <f>'GuV-Detailplan'!M38</f>
        <v>0</v>
      </c>
      <c r="N39" s="597">
        <f>'GuV-Detailplan'!N38</f>
        <v>0</v>
      </c>
      <c r="O39" s="612">
        <f t="shared" si="5"/>
        <v>0</v>
      </c>
    </row>
    <row r="40" spans="1:15" ht="10.9" customHeight="1" x14ac:dyDescent="0.4">
      <c r="B40" s="618" t="str">
        <f>'GuV-Detailplan'!B39</f>
        <v>Porto</v>
      </c>
      <c r="C40" s="595">
        <f>'GuV-Detailplan'!C39</f>
        <v>0</v>
      </c>
      <c r="D40" s="596">
        <f>'GuV-Detailplan'!D39</f>
        <v>0</v>
      </c>
      <c r="E40" s="596">
        <f>'GuV-Detailplan'!E39</f>
        <v>0</v>
      </c>
      <c r="F40" s="596">
        <f>'GuV-Detailplan'!F39</f>
        <v>0</v>
      </c>
      <c r="G40" s="596">
        <f>'GuV-Detailplan'!G39</f>
        <v>0</v>
      </c>
      <c r="H40" s="596">
        <f>'GuV-Detailplan'!H39</f>
        <v>0</v>
      </c>
      <c r="I40" s="596">
        <f>'GuV-Detailplan'!I39</f>
        <v>0</v>
      </c>
      <c r="J40" s="596">
        <f>'GuV-Detailplan'!J39</f>
        <v>0</v>
      </c>
      <c r="K40" s="596">
        <f>'GuV-Detailplan'!K39</f>
        <v>0</v>
      </c>
      <c r="L40" s="596">
        <f>'GuV-Detailplan'!L39</f>
        <v>0</v>
      </c>
      <c r="M40" s="596">
        <f>'GuV-Detailplan'!M39</f>
        <v>0</v>
      </c>
      <c r="N40" s="597">
        <f>'GuV-Detailplan'!N39</f>
        <v>0</v>
      </c>
      <c r="O40" s="612">
        <f t="shared" si="5"/>
        <v>0</v>
      </c>
    </row>
    <row r="41" spans="1:15" ht="10.9" customHeight="1" x14ac:dyDescent="0.4">
      <c r="B41" s="618" t="str">
        <f>'GuV-Detailplan'!B40</f>
        <v>Gebühren / Beiträge</v>
      </c>
      <c r="C41" s="595">
        <f>'GuV-Detailplan'!C40</f>
        <v>0</v>
      </c>
      <c r="D41" s="596">
        <f>'GuV-Detailplan'!D40</f>
        <v>0</v>
      </c>
      <c r="E41" s="596">
        <f>'GuV-Detailplan'!E40</f>
        <v>0</v>
      </c>
      <c r="F41" s="596">
        <f>'GuV-Detailplan'!F40</f>
        <v>0</v>
      </c>
      <c r="G41" s="596">
        <f>'GuV-Detailplan'!G40</f>
        <v>0</v>
      </c>
      <c r="H41" s="596">
        <f>'GuV-Detailplan'!H40</f>
        <v>0</v>
      </c>
      <c r="I41" s="596">
        <f>'GuV-Detailplan'!I40</f>
        <v>0</v>
      </c>
      <c r="J41" s="596">
        <f>'GuV-Detailplan'!J40</f>
        <v>0</v>
      </c>
      <c r="K41" s="596">
        <f>'GuV-Detailplan'!K40</f>
        <v>0</v>
      </c>
      <c r="L41" s="596">
        <f>'GuV-Detailplan'!L40</f>
        <v>0</v>
      </c>
      <c r="M41" s="596">
        <f>'GuV-Detailplan'!M40</f>
        <v>0</v>
      </c>
      <c r="N41" s="597">
        <f>'GuV-Detailplan'!N40</f>
        <v>0</v>
      </c>
      <c r="O41" s="612">
        <f t="shared" si="5"/>
        <v>0</v>
      </c>
    </row>
    <row r="42" spans="1:15" ht="10.9" customHeight="1" x14ac:dyDescent="0.4">
      <c r="B42" s="618" t="str">
        <f>'GuV-Detailplan'!B41</f>
        <v>Kraftfahrzeugkosten</v>
      </c>
      <c r="C42" s="595">
        <f>'GuV-Detailplan'!C41</f>
        <v>0</v>
      </c>
      <c r="D42" s="596">
        <f>'GuV-Detailplan'!D41</f>
        <v>0</v>
      </c>
      <c r="E42" s="596">
        <f>'GuV-Detailplan'!E41</f>
        <v>0</v>
      </c>
      <c r="F42" s="596">
        <f>'GuV-Detailplan'!F41</f>
        <v>0</v>
      </c>
      <c r="G42" s="596">
        <f>'GuV-Detailplan'!G41</f>
        <v>0</v>
      </c>
      <c r="H42" s="596">
        <f>'GuV-Detailplan'!H41</f>
        <v>0</v>
      </c>
      <c r="I42" s="596">
        <f>'GuV-Detailplan'!I41</f>
        <v>0</v>
      </c>
      <c r="J42" s="596">
        <f>'GuV-Detailplan'!J41</f>
        <v>0</v>
      </c>
      <c r="K42" s="596">
        <f>'GuV-Detailplan'!K41</f>
        <v>0</v>
      </c>
      <c r="L42" s="596">
        <f>'GuV-Detailplan'!L41</f>
        <v>0</v>
      </c>
      <c r="M42" s="596">
        <f>'GuV-Detailplan'!M41</f>
        <v>0</v>
      </c>
      <c r="N42" s="597">
        <f>'GuV-Detailplan'!N41</f>
        <v>0</v>
      </c>
      <c r="O42" s="612">
        <f t="shared" si="5"/>
        <v>0</v>
      </c>
    </row>
    <row r="43" spans="1:15" ht="10.9" customHeight="1" x14ac:dyDescent="0.4">
      <c r="B43" s="618" t="str">
        <f>'GuV-Detailplan'!B42</f>
        <v>Kfz. Versicherung</v>
      </c>
      <c r="C43" s="595">
        <f>'GuV-Detailplan'!C42</f>
        <v>0</v>
      </c>
      <c r="D43" s="596">
        <f>'GuV-Detailplan'!D42</f>
        <v>0</v>
      </c>
      <c r="E43" s="596">
        <f>'GuV-Detailplan'!E42</f>
        <v>0</v>
      </c>
      <c r="F43" s="596">
        <f>'GuV-Detailplan'!F42</f>
        <v>0</v>
      </c>
      <c r="G43" s="596">
        <f>'GuV-Detailplan'!G42</f>
        <v>0</v>
      </c>
      <c r="H43" s="596">
        <f>'GuV-Detailplan'!H42</f>
        <v>0</v>
      </c>
      <c r="I43" s="596">
        <f>'GuV-Detailplan'!I42</f>
        <v>0</v>
      </c>
      <c r="J43" s="596">
        <f>'GuV-Detailplan'!J42</f>
        <v>0</v>
      </c>
      <c r="K43" s="596">
        <f>'GuV-Detailplan'!K42</f>
        <v>0</v>
      </c>
      <c r="L43" s="596">
        <f>'GuV-Detailplan'!L42</f>
        <v>0</v>
      </c>
      <c r="M43" s="596">
        <f>'GuV-Detailplan'!M42</f>
        <v>0</v>
      </c>
      <c r="N43" s="597">
        <f>'GuV-Detailplan'!N42</f>
        <v>0</v>
      </c>
      <c r="O43" s="612">
        <f t="shared" si="5"/>
        <v>0</v>
      </c>
    </row>
    <row r="44" spans="1:15" ht="10.9" customHeight="1" x14ac:dyDescent="0.4">
      <c r="B44" s="618" t="str">
        <f>'GuV-Detailplan'!B43</f>
        <v>Kfz. Steuern</v>
      </c>
      <c r="C44" s="595">
        <f>'GuV-Detailplan'!C43</f>
        <v>0</v>
      </c>
      <c r="D44" s="596">
        <f>'GuV-Detailplan'!D43</f>
        <v>0</v>
      </c>
      <c r="E44" s="596">
        <f>'GuV-Detailplan'!E43</f>
        <v>0</v>
      </c>
      <c r="F44" s="596">
        <f>'GuV-Detailplan'!F43</f>
        <v>0</v>
      </c>
      <c r="G44" s="596">
        <f>'GuV-Detailplan'!G43</f>
        <v>0</v>
      </c>
      <c r="H44" s="596">
        <f>'GuV-Detailplan'!H43</f>
        <v>0</v>
      </c>
      <c r="I44" s="596">
        <f>'GuV-Detailplan'!I43</f>
        <v>0</v>
      </c>
      <c r="J44" s="596">
        <f>'GuV-Detailplan'!J43</f>
        <v>0</v>
      </c>
      <c r="K44" s="596">
        <f>'GuV-Detailplan'!K43</f>
        <v>0</v>
      </c>
      <c r="L44" s="596">
        <f>'GuV-Detailplan'!L43</f>
        <v>0</v>
      </c>
      <c r="M44" s="596">
        <f>'GuV-Detailplan'!M43</f>
        <v>0</v>
      </c>
      <c r="N44" s="597">
        <f>'GuV-Detailplan'!N43</f>
        <v>0</v>
      </c>
      <c r="O44" s="612">
        <f t="shared" si="5"/>
        <v>0</v>
      </c>
    </row>
    <row r="45" spans="1:15" ht="10.9" customHeight="1" x14ac:dyDescent="0.4">
      <c r="B45" s="618" t="str">
        <f>'GuV-Detailplan'!B44</f>
        <v>Reisekosten / Öffentliche Verkehrsmittel</v>
      </c>
      <c r="C45" s="595">
        <f>'GuV-Detailplan'!C44</f>
        <v>0</v>
      </c>
      <c r="D45" s="596">
        <f>'GuV-Detailplan'!D44</f>
        <v>0</v>
      </c>
      <c r="E45" s="596">
        <f>'GuV-Detailplan'!E44</f>
        <v>0</v>
      </c>
      <c r="F45" s="596">
        <f>'GuV-Detailplan'!F44</f>
        <v>0</v>
      </c>
      <c r="G45" s="596">
        <f>'GuV-Detailplan'!G44</f>
        <v>0</v>
      </c>
      <c r="H45" s="596">
        <f>'GuV-Detailplan'!H44</f>
        <v>0</v>
      </c>
      <c r="I45" s="596">
        <f>'GuV-Detailplan'!I44</f>
        <v>0</v>
      </c>
      <c r="J45" s="596">
        <f>'GuV-Detailplan'!J44</f>
        <v>0</v>
      </c>
      <c r="K45" s="596">
        <f>'GuV-Detailplan'!K44</f>
        <v>0</v>
      </c>
      <c r="L45" s="596">
        <f>'GuV-Detailplan'!L44</f>
        <v>0</v>
      </c>
      <c r="M45" s="596">
        <f>'GuV-Detailplan'!M44</f>
        <v>0</v>
      </c>
      <c r="N45" s="597">
        <f>'GuV-Detailplan'!N44</f>
        <v>0</v>
      </c>
      <c r="O45" s="612">
        <f t="shared" si="5"/>
        <v>0</v>
      </c>
    </row>
    <row r="46" spans="1:15" ht="10.9" customHeight="1" x14ac:dyDescent="0.4">
      <c r="B46" s="618" t="str">
        <f>'GuV-Detailplan'!B45</f>
        <v>Werbung, Repräsentation</v>
      </c>
      <c r="C46" s="595">
        <f>'GuV-Detailplan'!C45</f>
        <v>0</v>
      </c>
      <c r="D46" s="596">
        <f>'GuV-Detailplan'!D45</f>
        <v>0</v>
      </c>
      <c r="E46" s="596">
        <f>'GuV-Detailplan'!E45</f>
        <v>0</v>
      </c>
      <c r="F46" s="596">
        <f>'GuV-Detailplan'!F45</f>
        <v>0</v>
      </c>
      <c r="G46" s="596">
        <f>'GuV-Detailplan'!G45</f>
        <v>0</v>
      </c>
      <c r="H46" s="596">
        <f>'GuV-Detailplan'!H45</f>
        <v>0</v>
      </c>
      <c r="I46" s="596">
        <f>'GuV-Detailplan'!I45</f>
        <v>0</v>
      </c>
      <c r="J46" s="596">
        <f>'GuV-Detailplan'!J45</f>
        <v>0</v>
      </c>
      <c r="K46" s="596">
        <f>'GuV-Detailplan'!K45</f>
        <v>0</v>
      </c>
      <c r="L46" s="596">
        <f>'GuV-Detailplan'!L45</f>
        <v>0</v>
      </c>
      <c r="M46" s="596">
        <f>'GuV-Detailplan'!M45</f>
        <v>0</v>
      </c>
      <c r="N46" s="597">
        <f>'GuV-Detailplan'!N45</f>
        <v>0</v>
      </c>
      <c r="O46" s="612">
        <f t="shared" si="5"/>
        <v>0</v>
      </c>
    </row>
    <row r="47" spans="1:15" ht="10.9" customHeight="1" x14ac:dyDescent="0.4">
      <c r="B47" s="618" t="str">
        <f>'GuV-Detailplan'!B46</f>
        <v>Fortbildung / Literatur</v>
      </c>
      <c r="C47" s="595">
        <f>'GuV-Detailplan'!C46</f>
        <v>0</v>
      </c>
      <c r="D47" s="620">
        <f>'GuV-Detailplan'!D46</f>
        <v>0</v>
      </c>
      <c r="E47" s="620">
        <f>'GuV-Detailplan'!E46</f>
        <v>0</v>
      </c>
      <c r="F47" s="620">
        <f>'GuV-Detailplan'!F46</f>
        <v>0</v>
      </c>
      <c r="G47" s="620">
        <f>'GuV-Detailplan'!G46</f>
        <v>0</v>
      </c>
      <c r="H47" s="620">
        <f>'GuV-Detailplan'!H46</f>
        <v>0</v>
      </c>
      <c r="I47" s="620">
        <f>'GuV-Detailplan'!I46</f>
        <v>0</v>
      </c>
      <c r="J47" s="620">
        <f>'GuV-Detailplan'!J46</f>
        <v>0</v>
      </c>
      <c r="K47" s="620">
        <f>'GuV-Detailplan'!K46</f>
        <v>0</v>
      </c>
      <c r="L47" s="620">
        <f>'GuV-Detailplan'!L46</f>
        <v>0</v>
      </c>
      <c r="M47" s="620">
        <f>'GuV-Detailplan'!M46</f>
        <v>0</v>
      </c>
      <c r="N47" s="597">
        <f>'GuV-Detailplan'!N46</f>
        <v>0</v>
      </c>
      <c r="O47" s="612">
        <f t="shared" si="5"/>
        <v>0</v>
      </c>
    </row>
    <row r="48" spans="1:15" ht="10.9" customHeight="1" x14ac:dyDescent="0.4">
      <c r="B48" s="621" t="str">
        <f>'GuV-Detailplan'!B47</f>
        <v>Rechts- und Beratungskosten</v>
      </c>
      <c r="C48" s="595">
        <f>'GuV-Detailplan'!C47</f>
        <v>0</v>
      </c>
      <c r="D48" s="596">
        <f>'GuV-Detailplan'!D47</f>
        <v>0</v>
      </c>
      <c r="E48" s="596">
        <f>'GuV-Detailplan'!E47</f>
        <v>0</v>
      </c>
      <c r="F48" s="596">
        <f>'GuV-Detailplan'!F47</f>
        <v>0</v>
      </c>
      <c r="G48" s="596">
        <f>'GuV-Detailplan'!G47</f>
        <v>0</v>
      </c>
      <c r="H48" s="596">
        <f>'GuV-Detailplan'!H47</f>
        <v>0</v>
      </c>
      <c r="I48" s="596">
        <f>'GuV-Detailplan'!I47</f>
        <v>0</v>
      </c>
      <c r="J48" s="596">
        <f>'GuV-Detailplan'!J47</f>
        <v>0</v>
      </c>
      <c r="K48" s="596">
        <f>'GuV-Detailplan'!K47</f>
        <v>0</v>
      </c>
      <c r="L48" s="596">
        <f>'GuV-Detailplan'!L47</f>
        <v>0</v>
      </c>
      <c r="M48" s="596">
        <f>'GuV-Detailplan'!M47</f>
        <v>0</v>
      </c>
      <c r="N48" s="597">
        <f>'GuV-Detailplan'!N47</f>
        <v>0</v>
      </c>
      <c r="O48" s="612">
        <f t="shared" si="5"/>
        <v>0</v>
      </c>
    </row>
    <row r="49" spans="2:15" ht="10.9" customHeight="1" x14ac:dyDescent="0.4">
      <c r="B49" s="621" t="str">
        <f>'GuV-Detailplan'!B48</f>
        <v xml:space="preserve">Sonstiges </v>
      </c>
      <c r="C49" s="595">
        <f>'GuV-Detailplan'!C48</f>
        <v>0</v>
      </c>
      <c r="D49" s="596">
        <f>'GuV-Detailplan'!D48</f>
        <v>0</v>
      </c>
      <c r="E49" s="596">
        <f>'GuV-Detailplan'!E48</f>
        <v>0</v>
      </c>
      <c r="F49" s="596">
        <f>'GuV-Detailplan'!F48</f>
        <v>0</v>
      </c>
      <c r="G49" s="596">
        <f>'GuV-Detailplan'!G48</f>
        <v>0</v>
      </c>
      <c r="H49" s="596">
        <f>'GuV-Detailplan'!H48</f>
        <v>0</v>
      </c>
      <c r="I49" s="596">
        <f>'GuV-Detailplan'!I48</f>
        <v>0</v>
      </c>
      <c r="J49" s="596">
        <f>'GuV-Detailplan'!J48</f>
        <v>0</v>
      </c>
      <c r="K49" s="596">
        <f>'GuV-Detailplan'!K48</f>
        <v>0</v>
      </c>
      <c r="L49" s="596">
        <f>'GuV-Detailplan'!L48</f>
        <v>0</v>
      </c>
      <c r="M49" s="596">
        <f>'GuV-Detailplan'!M48</f>
        <v>0</v>
      </c>
      <c r="N49" s="597">
        <f>'GuV-Detailplan'!N48</f>
        <v>0</v>
      </c>
      <c r="O49" s="612">
        <f t="shared" si="5"/>
        <v>0</v>
      </c>
    </row>
    <row r="50" spans="2:15" ht="13" customHeight="1" x14ac:dyDescent="0.4">
      <c r="B50" s="617" t="s">
        <v>389</v>
      </c>
      <c r="C50" s="622"/>
      <c r="D50" s="601">
        <f>C78</f>
        <v>0</v>
      </c>
      <c r="E50" s="601">
        <f>D78</f>
        <v>0</v>
      </c>
      <c r="F50" s="601">
        <f t="shared" ref="F50:N50" si="8">E78</f>
        <v>0</v>
      </c>
      <c r="G50" s="601">
        <f t="shared" si="8"/>
        <v>0</v>
      </c>
      <c r="H50" s="601">
        <f t="shared" si="8"/>
        <v>0</v>
      </c>
      <c r="I50" s="601">
        <f t="shared" si="8"/>
        <v>0</v>
      </c>
      <c r="J50" s="601">
        <f t="shared" si="8"/>
        <v>0</v>
      </c>
      <c r="K50" s="601">
        <f t="shared" si="8"/>
        <v>0</v>
      </c>
      <c r="L50" s="601">
        <f t="shared" si="8"/>
        <v>0</v>
      </c>
      <c r="M50" s="601">
        <f t="shared" si="8"/>
        <v>0</v>
      </c>
      <c r="N50" s="601">
        <f t="shared" si="8"/>
        <v>0</v>
      </c>
      <c r="O50" s="609">
        <f t="shared" si="5"/>
        <v>0</v>
      </c>
    </row>
    <row r="51" spans="2:15" ht="13" customHeight="1" x14ac:dyDescent="0.4">
      <c r="B51" s="617" t="s">
        <v>43</v>
      </c>
      <c r="C51" s="623">
        <f>'GuV-Detailplan'!$C$104</f>
        <v>0</v>
      </c>
      <c r="D51" s="624">
        <f>'GuV-Detailplan'!$D$104</f>
        <v>0</v>
      </c>
      <c r="E51" s="601">
        <f>'GuV-Detailplan'!$E$104</f>
        <v>0</v>
      </c>
      <c r="F51" s="624">
        <f>'GuV-Detailplan'!$F$104</f>
        <v>0</v>
      </c>
      <c r="G51" s="624">
        <f>'GuV-Detailplan'!$G$104</f>
        <v>0</v>
      </c>
      <c r="H51" s="624">
        <f>'GuV-Detailplan'!$H$104</f>
        <v>0</v>
      </c>
      <c r="I51" s="624">
        <f>'GuV-Detailplan'!$I$104</f>
        <v>0</v>
      </c>
      <c r="J51" s="624">
        <f>'GuV-Detailplan'!$J$104</f>
        <v>0</v>
      </c>
      <c r="K51" s="624">
        <f>'GuV-Detailplan'!$K$104</f>
        <v>0</v>
      </c>
      <c r="L51" s="624">
        <f>'GuV-Detailplan'!$L$104</f>
        <v>0</v>
      </c>
      <c r="M51" s="624">
        <f>'GuV-Detailplan'!$M$104</f>
        <v>0</v>
      </c>
      <c r="N51" s="625">
        <f>'GuV-Detailplan'!$N$104</f>
        <v>0</v>
      </c>
      <c r="O51" s="609">
        <f t="shared" si="5"/>
        <v>0</v>
      </c>
    </row>
    <row r="52" spans="2:15" ht="13" customHeight="1" x14ac:dyDescent="0.4">
      <c r="B52" s="608" t="s">
        <v>21</v>
      </c>
      <c r="C52" s="600">
        <f>'Invest- u. AfA-Plan'!D44</f>
        <v>0</v>
      </c>
      <c r="D52" s="601">
        <f>'Invest- u. AfA-Plan'!E44</f>
        <v>0</v>
      </c>
      <c r="E52" s="588">
        <f>'Invest- u. AfA-Plan'!F44</f>
        <v>0</v>
      </c>
      <c r="F52" s="601">
        <f>'Invest- u. AfA-Plan'!G44</f>
        <v>0</v>
      </c>
      <c r="G52" s="601">
        <f>'Invest- u. AfA-Plan'!H44</f>
        <v>0</v>
      </c>
      <c r="H52" s="601">
        <f>'Invest- u. AfA-Plan'!I44</f>
        <v>0</v>
      </c>
      <c r="I52" s="601">
        <f>'Invest- u. AfA-Plan'!J44</f>
        <v>0</v>
      </c>
      <c r="J52" s="601">
        <f>'Invest- u. AfA-Plan'!K44</f>
        <v>0</v>
      </c>
      <c r="K52" s="601">
        <f>'Invest- u. AfA-Plan'!L44</f>
        <v>0</v>
      </c>
      <c r="L52" s="601">
        <f>'Invest- u. AfA-Plan'!M44</f>
        <v>0</v>
      </c>
      <c r="M52" s="601">
        <f>'Invest- u. AfA-Plan'!N44</f>
        <v>0</v>
      </c>
      <c r="N52" s="602">
        <f>'Invest- u. AfA-Plan'!O44</f>
        <v>0</v>
      </c>
      <c r="O52" s="609">
        <f t="shared" si="5"/>
        <v>0</v>
      </c>
    </row>
    <row r="53" spans="2:15" ht="13" customHeight="1" x14ac:dyDescent="0.4">
      <c r="B53" s="608" t="s">
        <v>22</v>
      </c>
      <c r="C53" s="600">
        <f>'Zins-und Tilg.-Plan'!C40</f>
        <v>0</v>
      </c>
      <c r="D53" s="601">
        <f>'Zins-und Tilg.-Plan'!D40</f>
        <v>0</v>
      </c>
      <c r="E53" s="601">
        <f>'Zins-und Tilg.-Plan'!E40</f>
        <v>0</v>
      </c>
      <c r="F53" s="601">
        <f>'Zins-und Tilg.-Plan'!F40</f>
        <v>0</v>
      </c>
      <c r="G53" s="601">
        <f>'Zins-und Tilg.-Plan'!G40</f>
        <v>0</v>
      </c>
      <c r="H53" s="601">
        <f>'Zins-und Tilg.-Plan'!H40</f>
        <v>0</v>
      </c>
      <c r="I53" s="601">
        <f>'Zins-und Tilg.-Plan'!I40</f>
        <v>0</v>
      </c>
      <c r="J53" s="601">
        <f>'Zins-und Tilg.-Plan'!J40</f>
        <v>0</v>
      </c>
      <c r="K53" s="601">
        <f>'Zins-und Tilg.-Plan'!K40</f>
        <v>0</v>
      </c>
      <c r="L53" s="601">
        <f>'Zins-und Tilg.-Plan'!L40</f>
        <v>0</v>
      </c>
      <c r="M53" s="601">
        <f>'Zins-und Tilg.-Plan'!M40</f>
        <v>0</v>
      </c>
      <c r="N53" s="602">
        <f>'Zins-und Tilg.-Plan'!N40</f>
        <v>0</v>
      </c>
      <c r="O53" s="609">
        <f t="shared" si="5"/>
        <v>0</v>
      </c>
    </row>
    <row r="54" spans="2:15" ht="13" customHeight="1" x14ac:dyDescent="0.4">
      <c r="B54" s="626" t="s">
        <v>197</v>
      </c>
      <c r="C54" s="627">
        <f>Kapitalbedarf!C36</f>
        <v>0</v>
      </c>
      <c r="D54" s="628"/>
      <c r="E54" s="628"/>
      <c r="F54" s="628"/>
      <c r="G54" s="628"/>
      <c r="H54" s="628"/>
      <c r="I54" s="628"/>
      <c r="J54" s="628"/>
      <c r="K54" s="628"/>
      <c r="L54" s="628"/>
      <c r="M54" s="628"/>
      <c r="N54" s="629"/>
      <c r="O54" s="630">
        <f t="shared" si="5"/>
        <v>0</v>
      </c>
    </row>
    <row r="55" spans="2:15" ht="15" customHeight="1" x14ac:dyDescent="0.4">
      <c r="B55" s="631" t="s">
        <v>215</v>
      </c>
      <c r="C55" s="632">
        <f t="shared" ref="C55:N55" si="9">C5+C12+C16</f>
        <v>0</v>
      </c>
      <c r="D55" s="633">
        <f t="shared" si="9"/>
        <v>0</v>
      </c>
      <c r="E55" s="633">
        <f t="shared" si="9"/>
        <v>0</v>
      </c>
      <c r="F55" s="633">
        <f t="shared" si="9"/>
        <v>0</v>
      </c>
      <c r="G55" s="633">
        <f t="shared" si="9"/>
        <v>0</v>
      </c>
      <c r="H55" s="633">
        <f t="shared" si="9"/>
        <v>0</v>
      </c>
      <c r="I55" s="633">
        <f t="shared" si="9"/>
        <v>0</v>
      </c>
      <c r="J55" s="633">
        <f t="shared" si="9"/>
        <v>0</v>
      </c>
      <c r="K55" s="633">
        <f t="shared" si="9"/>
        <v>0</v>
      </c>
      <c r="L55" s="633">
        <f t="shared" si="9"/>
        <v>0</v>
      </c>
      <c r="M55" s="633">
        <f t="shared" si="9"/>
        <v>0</v>
      </c>
      <c r="N55" s="634">
        <f t="shared" si="9"/>
        <v>0</v>
      </c>
      <c r="O55" s="635"/>
    </row>
    <row r="56" spans="2:15" ht="15" customHeight="1" x14ac:dyDescent="0.4">
      <c r="B56" s="636" t="s">
        <v>214</v>
      </c>
      <c r="C56" s="637">
        <f>SUM(C20+C24+C29+C30+C51+C52+C53+C54)</f>
        <v>0</v>
      </c>
      <c r="D56" s="638">
        <f>SUM(D20+D24+D29+D30+D50+D51+D52+D53)</f>
        <v>0</v>
      </c>
      <c r="E56" s="638">
        <f>SUM(E20+E24+E29+D30+E50+E51+E52+E53)</f>
        <v>0</v>
      </c>
      <c r="F56" s="638">
        <f>SUM(F20+F24+F29+D30+F50+F51+F52+F53)</f>
        <v>0</v>
      </c>
      <c r="G56" s="638">
        <f>SUM(G20+G24+G29+D30+G50+G51+G52+G53)</f>
        <v>0</v>
      </c>
      <c r="H56" s="638">
        <f>SUM(H20+H24+H29+D30+H50+H51+H52+H53)</f>
        <v>0</v>
      </c>
      <c r="I56" s="638">
        <f>SUM(I20+I24+I29+D30+I50+I51+I52+I53)</f>
        <v>0</v>
      </c>
      <c r="J56" s="638">
        <f>SUM(J20+J24+J29+D30+J50+J51+J52+J53)</f>
        <v>0</v>
      </c>
      <c r="K56" s="638">
        <f>SUM(K20+K24+K29+D30+K50+K51+K52+K53)</f>
        <v>0</v>
      </c>
      <c r="L56" s="638">
        <f>SUM(L20+L24+L29+D30+L50+L51+L52+L53)</f>
        <v>0</v>
      </c>
      <c r="M56" s="638">
        <f>SUM(M20+M24+M29+D30+M50+M51+M52+M53)</f>
        <v>0</v>
      </c>
      <c r="N56" s="639">
        <f>SUM(N20+N24+N29+D30+N50+N51+N52+N53)</f>
        <v>0</v>
      </c>
      <c r="O56" s="640"/>
    </row>
    <row r="57" spans="2:15" ht="10.9" customHeight="1" x14ac:dyDescent="0.4">
      <c r="B57" s="641"/>
      <c r="C57" s="642"/>
      <c r="D57" s="643"/>
      <c r="E57" s="643"/>
      <c r="F57" s="643"/>
      <c r="G57" s="643"/>
      <c r="H57" s="643"/>
      <c r="I57" s="643"/>
      <c r="J57" s="643"/>
      <c r="K57" s="643"/>
      <c r="L57" s="643"/>
      <c r="M57" s="643"/>
      <c r="N57" s="644"/>
      <c r="O57" s="645"/>
    </row>
    <row r="58" spans="2:15" x14ac:dyDescent="0.4">
      <c r="B58" s="631" t="s">
        <v>185</v>
      </c>
      <c r="C58" s="646">
        <f t="shared" ref="C58:N58" si="10">C55-C56</f>
        <v>0</v>
      </c>
      <c r="D58" s="647">
        <f t="shared" si="10"/>
        <v>0</v>
      </c>
      <c r="E58" s="647">
        <f t="shared" si="10"/>
        <v>0</v>
      </c>
      <c r="F58" s="647">
        <f t="shared" si="10"/>
        <v>0</v>
      </c>
      <c r="G58" s="647">
        <f t="shared" si="10"/>
        <v>0</v>
      </c>
      <c r="H58" s="647">
        <f t="shared" si="10"/>
        <v>0</v>
      </c>
      <c r="I58" s="647">
        <f t="shared" si="10"/>
        <v>0</v>
      </c>
      <c r="J58" s="647">
        <f t="shared" si="10"/>
        <v>0</v>
      </c>
      <c r="K58" s="647">
        <f t="shared" si="10"/>
        <v>0</v>
      </c>
      <c r="L58" s="647">
        <f t="shared" si="10"/>
        <v>0</v>
      </c>
      <c r="M58" s="647">
        <f t="shared" si="10"/>
        <v>0</v>
      </c>
      <c r="N58" s="648">
        <f t="shared" si="10"/>
        <v>0</v>
      </c>
      <c r="O58" s="649"/>
    </row>
    <row r="59" spans="2:15" x14ac:dyDescent="0.4">
      <c r="B59" s="636" t="s">
        <v>186</v>
      </c>
      <c r="C59" s="650">
        <f>C58</f>
        <v>0</v>
      </c>
      <c r="D59" s="638">
        <f t="shared" ref="D59:N59" si="11">C59+D58</f>
        <v>0</v>
      </c>
      <c r="E59" s="638">
        <f t="shared" si="11"/>
        <v>0</v>
      </c>
      <c r="F59" s="638">
        <f t="shared" si="11"/>
        <v>0</v>
      </c>
      <c r="G59" s="638">
        <f t="shared" si="11"/>
        <v>0</v>
      </c>
      <c r="H59" s="638">
        <f t="shared" si="11"/>
        <v>0</v>
      </c>
      <c r="I59" s="638">
        <f t="shared" si="11"/>
        <v>0</v>
      </c>
      <c r="J59" s="638">
        <f t="shared" si="11"/>
        <v>0</v>
      </c>
      <c r="K59" s="638">
        <f t="shared" si="11"/>
        <v>0</v>
      </c>
      <c r="L59" s="638">
        <f t="shared" si="11"/>
        <v>0</v>
      </c>
      <c r="M59" s="638">
        <f t="shared" si="11"/>
        <v>0</v>
      </c>
      <c r="N59" s="651">
        <f t="shared" si="11"/>
        <v>0</v>
      </c>
      <c r="O59" s="640"/>
    </row>
    <row r="60" spans="2:15" ht="10.9" customHeight="1" x14ac:dyDescent="0.4">
      <c r="B60" s="626"/>
      <c r="C60" s="652"/>
      <c r="D60" s="653"/>
      <c r="E60" s="653"/>
      <c r="F60" s="653"/>
      <c r="G60" s="653"/>
      <c r="H60" s="653"/>
      <c r="I60" s="653"/>
      <c r="J60" s="653"/>
      <c r="K60" s="653"/>
      <c r="L60" s="653"/>
      <c r="M60" s="653"/>
      <c r="N60" s="654"/>
      <c r="O60" s="655"/>
    </row>
    <row r="61" spans="2:15" ht="15" customHeight="1" x14ac:dyDescent="0.4">
      <c r="B61" s="608" t="s">
        <v>212</v>
      </c>
      <c r="C61" s="623">
        <f>SUM(C62:C66)</f>
        <v>0</v>
      </c>
      <c r="D61" s="624">
        <f>SUM(D62:D66)</f>
        <v>0</v>
      </c>
      <c r="E61" s="624">
        <f t="shared" ref="E61:N61" si="12">SUM(E62:E66)</f>
        <v>0</v>
      </c>
      <c r="F61" s="624">
        <f t="shared" si="12"/>
        <v>0</v>
      </c>
      <c r="G61" s="624">
        <f t="shared" si="12"/>
        <v>0</v>
      </c>
      <c r="H61" s="624">
        <f t="shared" si="12"/>
        <v>0</v>
      </c>
      <c r="I61" s="624">
        <f t="shared" si="12"/>
        <v>0</v>
      </c>
      <c r="J61" s="624">
        <f t="shared" si="12"/>
        <v>0</v>
      </c>
      <c r="K61" s="624">
        <f t="shared" si="12"/>
        <v>0</v>
      </c>
      <c r="L61" s="624">
        <f t="shared" si="12"/>
        <v>0</v>
      </c>
      <c r="M61" s="624">
        <f t="shared" si="12"/>
        <v>0</v>
      </c>
      <c r="N61" s="624">
        <f t="shared" si="12"/>
        <v>0</v>
      </c>
      <c r="O61" s="656"/>
    </row>
    <row r="62" spans="2:15" ht="10.9" customHeight="1" x14ac:dyDescent="0.4">
      <c r="B62" s="613" t="s">
        <v>183</v>
      </c>
      <c r="C62" s="657">
        <f>Finanzierung!$C$17</f>
        <v>0</v>
      </c>
      <c r="D62" s="702"/>
      <c r="E62" s="702"/>
      <c r="F62" s="702"/>
      <c r="G62" s="702"/>
      <c r="H62" s="702"/>
      <c r="I62" s="702"/>
      <c r="J62" s="702"/>
      <c r="K62" s="702"/>
      <c r="L62" s="702"/>
      <c r="M62" s="702"/>
      <c r="N62" s="703"/>
      <c r="O62" s="656"/>
    </row>
    <row r="63" spans="2:15" ht="10.9" customHeight="1" x14ac:dyDescent="0.4">
      <c r="B63" s="613" t="s">
        <v>96</v>
      </c>
      <c r="C63" s="657">
        <f>Finanzierung!$C$25</f>
        <v>0</v>
      </c>
      <c r="D63" s="702" t="s">
        <v>154</v>
      </c>
      <c r="E63" s="510" t="s">
        <v>154</v>
      </c>
      <c r="F63" s="702" t="s">
        <v>154</v>
      </c>
      <c r="G63" s="702" t="s">
        <v>154</v>
      </c>
      <c r="H63" s="702" t="s">
        <v>154</v>
      </c>
      <c r="I63" s="702" t="s">
        <v>154</v>
      </c>
      <c r="J63" s="702" t="s">
        <v>154</v>
      </c>
      <c r="K63" s="702" t="s">
        <v>473</v>
      </c>
      <c r="L63" s="702" t="s">
        <v>154</v>
      </c>
      <c r="M63" s="702" t="s">
        <v>154</v>
      </c>
      <c r="N63" s="703" t="s">
        <v>154</v>
      </c>
      <c r="O63" s="656"/>
    </row>
    <row r="64" spans="2:15" ht="10.9" customHeight="1" x14ac:dyDescent="0.4">
      <c r="B64" s="616" t="s">
        <v>474</v>
      </c>
      <c r="C64" s="595">
        <f>'Zins-und Tilg.-Plan'!C17</f>
        <v>0</v>
      </c>
      <c r="D64" s="596">
        <f>'Zins-und Tilg.-Plan'!D17</f>
        <v>0</v>
      </c>
      <c r="E64" s="596">
        <f>'Zins-und Tilg.-Plan'!E17</f>
        <v>0</v>
      </c>
      <c r="F64" s="596">
        <f>'Zins-und Tilg.-Plan'!F17</f>
        <v>0</v>
      </c>
      <c r="G64" s="596">
        <f>'Zins-und Tilg.-Plan'!G17</f>
        <v>0</v>
      </c>
      <c r="H64" s="596">
        <f>'Zins-und Tilg.-Plan'!H17</f>
        <v>0</v>
      </c>
      <c r="I64" s="596">
        <f>'Zins-und Tilg.-Plan'!I17</f>
        <v>0</v>
      </c>
      <c r="J64" s="596">
        <f>'Zins-und Tilg.-Plan'!J17</f>
        <v>0</v>
      </c>
      <c r="K64" s="596">
        <f>'Zins-und Tilg.-Plan'!K17</f>
        <v>0</v>
      </c>
      <c r="L64" s="596">
        <f>'Zins-und Tilg.-Plan'!L17</f>
        <v>0</v>
      </c>
      <c r="M64" s="596">
        <f>'Zins-und Tilg.-Plan'!M17</f>
        <v>0</v>
      </c>
      <c r="N64" s="615">
        <f>'Zins-und Tilg.-Plan'!N17</f>
        <v>0</v>
      </c>
      <c r="O64" s="656"/>
    </row>
    <row r="65" spans="2:15" ht="10.9" customHeight="1" x14ac:dyDescent="0.4">
      <c r="B65" s="613" t="s">
        <v>394</v>
      </c>
      <c r="C65" s="658">
        <f>'Zins-und Tilg.-Plan'!C9</f>
        <v>0</v>
      </c>
      <c r="D65" s="596">
        <f>'Zins-und Tilg.-Plan'!D9</f>
        <v>0</v>
      </c>
      <c r="E65" s="596">
        <f>'Zins-und Tilg.-Plan'!E9</f>
        <v>0</v>
      </c>
      <c r="F65" s="596">
        <f>'Zins-und Tilg.-Plan'!F9</f>
        <v>0</v>
      </c>
      <c r="G65" s="596">
        <f>'Zins-und Tilg.-Plan'!G9</f>
        <v>0</v>
      </c>
      <c r="H65" s="596">
        <f>'Zins-und Tilg.-Plan'!H9</f>
        <v>0</v>
      </c>
      <c r="I65" s="596">
        <f>'Zins-und Tilg.-Plan'!I9</f>
        <v>0</v>
      </c>
      <c r="J65" s="596">
        <f>'Zins-und Tilg.-Plan'!J9</f>
        <v>0</v>
      </c>
      <c r="K65" s="596">
        <f>'Zins-und Tilg.-Plan'!K9</f>
        <v>0</v>
      </c>
      <c r="L65" s="596">
        <f>'Zins-und Tilg.-Plan'!L9</f>
        <v>0</v>
      </c>
      <c r="M65" s="596">
        <f>'Zins-und Tilg.-Plan'!M9</f>
        <v>0</v>
      </c>
      <c r="N65" s="611">
        <f>'Zins-und Tilg.-Plan'!N9</f>
        <v>0</v>
      </c>
      <c r="O65" s="656"/>
    </row>
    <row r="66" spans="2:15" ht="10.9" customHeight="1" x14ac:dyDescent="0.4">
      <c r="B66" s="613" t="s">
        <v>198</v>
      </c>
      <c r="C66" s="701"/>
      <c r="D66" s="702"/>
      <c r="E66" s="702" t="s">
        <v>154</v>
      </c>
      <c r="F66" s="702" t="s">
        <v>154</v>
      </c>
      <c r="G66" s="702" t="s">
        <v>154</v>
      </c>
      <c r="H66" s="702" t="s">
        <v>154</v>
      </c>
      <c r="I66" s="702" t="s">
        <v>154</v>
      </c>
      <c r="J66" s="702" t="s">
        <v>154</v>
      </c>
      <c r="K66" s="702" t="s">
        <v>154</v>
      </c>
      <c r="L66" s="702" t="s">
        <v>154</v>
      </c>
      <c r="M66" s="702" t="s">
        <v>154</v>
      </c>
      <c r="N66" s="703" t="s">
        <v>154</v>
      </c>
      <c r="O66" s="659"/>
    </row>
    <row r="67" spans="2:15" ht="15" customHeight="1" x14ac:dyDescent="0.4">
      <c r="B67" s="631" t="s">
        <v>184</v>
      </c>
      <c r="C67" s="646">
        <f t="shared" ref="C67:N67" si="13">C58+C61</f>
        <v>0</v>
      </c>
      <c r="D67" s="647">
        <f t="shared" si="13"/>
        <v>0</v>
      </c>
      <c r="E67" s="647">
        <f t="shared" si="13"/>
        <v>0</v>
      </c>
      <c r="F67" s="647">
        <f t="shared" si="13"/>
        <v>0</v>
      </c>
      <c r="G67" s="647">
        <f t="shared" si="13"/>
        <v>0</v>
      </c>
      <c r="H67" s="647">
        <f t="shared" si="13"/>
        <v>0</v>
      </c>
      <c r="I67" s="647">
        <f t="shared" si="13"/>
        <v>0</v>
      </c>
      <c r="J67" s="647">
        <f t="shared" si="13"/>
        <v>0</v>
      </c>
      <c r="K67" s="647">
        <f t="shared" si="13"/>
        <v>0</v>
      </c>
      <c r="L67" s="647">
        <f t="shared" si="13"/>
        <v>0</v>
      </c>
      <c r="M67" s="647">
        <f t="shared" si="13"/>
        <v>0</v>
      </c>
      <c r="N67" s="648">
        <f t="shared" si="13"/>
        <v>0</v>
      </c>
      <c r="O67" s="660"/>
    </row>
    <row r="68" spans="2:15" ht="15" customHeight="1" x14ac:dyDescent="0.4">
      <c r="B68" s="636" t="s">
        <v>24</v>
      </c>
      <c r="C68" s="650">
        <f>C67</f>
        <v>0</v>
      </c>
      <c r="D68" s="638">
        <f>C68+D67</f>
        <v>0</v>
      </c>
      <c r="E68" s="638">
        <f>D68+E67</f>
        <v>0</v>
      </c>
      <c r="F68" s="638">
        <f t="shared" ref="F68:N68" si="14">E68+F67</f>
        <v>0</v>
      </c>
      <c r="G68" s="638">
        <f t="shared" si="14"/>
        <v>0</v>
      </c>
      <c r="H68" s="638">
        <f t="shared" si="14"/>
        <v>0</v>
      </c>
      <c r="I68" s="638">
        <f t="shared" si="14"/>
        <v>0</v>
      </c>
      <c r="J68" s="638">
        <f t="shared" si="14"/>
        <v>0</v>
      </c>
      <c r="K68" s="638">
        <f t="shared" si="14"/>
        <v>0</v>
      </c>
      <c r="L68" s="638">
        <f t="shared" si="14"/>
        <v>0</v>
      </c>
      <c r="M68" s="638">
        <f t="shared" si="14"/>
        <v>0</v>
      </c>
      <c r="N68" s="651">
        <f t="shared" si="14"/>
        <v>0</v>
      </c>
      <c r="O68" s="661"/>
    </row>
    <row r="69" spans="2:15" x14ac:dyDescent="0.4">
      <c r="B69" s="198"/>
      <c r="C69" s="291"/>
      <c r="D69" s="291"/>
      <c r="E69" s="291"/>
      <c r="F69" s="291"/>
      <c r="G69" s="291"/>
      <c r="H69" s="291"/>
      <c r="I69" s="291"/>
      <c r="J69" s="291"/>
      <c r="K69" s="291"/>
      <c r="L69" s="291"/>
      <c r="M69" s="291"/>
      <c r="N69" s="291"/>
      <c r="O69" s="304"/>
    </row>
    <row r="70" spans="2:15" x14ac:dyDescent="0.4">
      <c r="B70" s="198" t="s">
        <v>154</v>
      </c>
      <c r="C70" s="291" t="s">
        <v>154</v>
      </c>
      <c r="D70" s="291"/>
      <c r="E70" s="291"/>
      <c r="F70" s="291" t="s">
        <v>154</v>
      </c>
      <c r="G70" s="291" t="s">
        <v>154</v>
      </c>
      <c r="H70" s="291"/>
      <c r="I70" s="291"/>
      <c r="J70" s="291"/>
      <c r="K70" s="291"/>
      <c r="L70" s="291"/>
      <c r="M70" s="291"/>
      <c r="N70" s="291"/>
      <c r="O70" s="304"/>
    </row>
    <row r="71" spans="2:15" x14ac:dyDescent="0.4">
      <c r="B71" s="662" t="s">
        <v>390</v>
      </c>
      <c r="C71" s="576"/>
      <c r="D71" s="576"/>
      <c r="E71" s="576"/>
      <c r="F71" s="576"/>
      <c r="G71" s="576"/>
      <c r="H71" s="576"/>
      <c r="I71" s="576"/>
      <c r="J71" s="576"/>
      <c r="K71" s="576"/>
      <c r="L71" s="576"/>
      <c r="M71" s="576"/>
      <c r="N71" s="576"/>
      <c r="O71" s="247"/>
    </row>
    <row r="72" spans="2:15" ht="11.2" customHeight="1" x14ac:dyDescent="0.4">
      <c r="B72" s="663" t="s">
        <v>457</v>
      </c>
      <c r="C72" s="664">
        <f>IF(C86&gt;"",(C6+C7+C8+C9+C10)*1.19-(C6+C7+C8+C9+C10),0)</f>
        <v>0</v>
      </c>
      <c r="D72" s="664">
        <f>IF(C86&gt;"",(D6+D7+D8+D9+D10)*1.19-(D6+D7+D8+D9+D10),0)</f>
        <v>0</v>
      </c>
      <c r="E72" s="664">
        <f>IF(C86&gt;"",(E6+E7+E8+E9+E10)*1.19-(E6+E7+E8+E9+E10),0)</f>
        <v>0</v>
      </c>
      <c r="F72" s="664">
        <f>IF(C86&gt;"",(F6+F7+F8+F9+F10)*1.19-(F6+F7+F8+F9+F10),0)</f>
        <v>0</v>
      </c>
      <c r="G72" s="664">
        <f>IF(C86&gt;"",(G6+G7+G8+G9+G10)*1.19-(G6+G7+G8+G9+G10),0)</f>
        <v>0</v>
      </c>
      <c r="H72" s="664">
        <f>IF(C86&gt;"",(H6+H7+H8+H9+H10)*1.19-(H6+H7+H8+H9+H10),0)</f>
        <v>0</v>
      </c>
      <c r="I72" s="664">
        <f>IF(C86&gt;"",(I6+I7+I8+I9+I10)*1.19-(I6+I7+I8+I9+I10),0)</f>
        <v>0</v>
      </c>
      <c r="J72" s="664">
        <f>IF(C86&gt;"",(J6+J7+J8+J9+J10)*1.19-(J6+J7+J8+J9+J10),0)</f>
        <v>0</v>
      </c>
      <c r="K72" s="664">
        <f>IF(C86&gt;"",(K6+K7+K8+K9+K10)*1.19-(K6+K7+K8+K9+K10),0)</f>
        <v>0</v>
      </c>
      <c r="L72" s="664">
        <f>IF(C86&gt;"",(L6+L7+L8+L9+L10)*1.19-(L6+L7+L8+L9+L10),0)</f>
        <v>0</v>
      </c>
      <c r="M72" s="664">
        <f>IF(C86&gt;"",(M6+M7+M8+M9+M10)*1.19-(M6+M7+M8+M9+M10),0)</f>
        <v>0</v>
      </c>
      <c r="N72" s="664">
        <f>IF(C86&gt;"",(N6+N7+N8+N9+N10)*1.19-(N6+N7+N8+N9+N10),0)</f>
        <v>0</v>
      </c>
      <c r="O72" s="665">
        <f>SUM(C72:N72)</f>
        <v>0</v>
      </c>
    </row>
    <row r="73" spans="2:15" ht="11.2" customHeight="1" x14ac:dyDescent="0.4">
      <c r="B73" s="666" t="s">
        <v>458</v>
      </c>
      <c r="C73" s="667">
        <f>IF(C87&gt;"",C11*1.07-C11,0)</f>
        <v>0</v>
      </c>
      <c r="D73" s="667">
        <f>IF(C87&gt;"",D11*1.07-D11,0)</f>
        <v>0</v>
      </c>
      <c r="E73" s="667">
        <f>IF(C87&gt;"",E11*1.07-E11,0)</f>
        <v>0</v>
      </c>
      <c r="F73" s="667">
        <f>IF(C87&gt;"",F11*1.07-F11,0)</f>
        <v>0</v>
      </c>
      <c r="G73" s="667">
        <f>IF(C87&gt;"",G11*1.07-G11,0)</f>
        <v>0</v>
      </c>
      <c r="H73" s="667">
        <f>IF(C87&gt;"",H11*1.07-H11,0)</f>
        <v>0</v>
      </c>
      <c r="I73" s="667">
        <f>IF(C87&gt;"",I11*1.07-I11,0)</f>
        <v>0</v>
      </c>
      <c r="J73" s="667">
        <f>IF(C87&gt;"",J11*1.07-J11,0)</f>
        <v>0</v>
      </c>
      <c r="K73" s="667">
        <f>IF(C87&gt;"",K11*1.07-K11,0)</f>
        <v>0</v>
      </c>
      <c r="L73" s="667">
        <f>IF(C87&gt;"",L11*1.07-L11,0)</f>
        <v>0</v>
      </c>
      <c r="M73" s="667">
        <f>IF(C87&gt;"",M11*1.07-M11,0)</f>
        <v>0</v>
      </c>
      <c r="N73" s="668">
        <f>IF(C87&gt;"",N11*1.07-N11,0)</f>
        <v>0</v>
      </c>
      <c r="O73" s="669">
        <f>SUM(C73:N73)</f>
        <v>0</v>
      </c>
    </row>
    <row r="74" spans="2:15" ht="15" customHeight="1" x14ac:dyDescent="0.4">
      <c r="B74" s="670" t="s">
        <v>391</v>
      </c>
      <c r="C74" s="627">
        <f>SUM(C72:C73)</f>
        <v>0</v>
      </c>
      <c r="D74" s="671">
        <f t="shared" ref="D74:N74" si="15">SUM(D72:D73)</f>
        <v>0</v>
      </c>
      <c r="E74" s="671">
        <f t="shared" si="15"/>
        <v>0</v>
      </c>
      <c r="F74" s="671">
        <f t="shared" si="15"/>
        <v>0</v>
      </c>
      <c r="G74" s="671">
        <f t="shared" si="15"/>
        <v>0</v>
      </c>
      <c r="H74" s="671">
        <f>SUM(H72:H73)</f>
        <v>0</v>
      </c>
      <c r="I74" s="671">
        <f t="shared" si="15"/>
        <v>0</v>
      </c>
      <c r="J74" s="671">
        <f t="shared" si="15"/>
        <v>0</v>
      </c>
      <c r="K74" s="671">
        <f t="shared" si="15"/>
        <v>0</v>
      </c>
      <c r="L74" s="671">
        <f t="shared" si="15"/>
        <v>0</v>
      </c>
      <c r="M74" s="671">
        <f t="shared" si="15"/>
        <v>0</v>
      </c>
      <c r="N74" s="654">
        <f t="shared" si="15"/>
        <v>0</v>
      </c>
      <c r="O74" s="672">
        <f t="shared" ref="O74:O78" si="16">SUM(C74:N74)</f>
        <v>0</v>
      </c>
    </row>
    <row r="75" spans="2:15" ht="11.2" customHeight="1" x14ac:dyDescent="0.4">
      <c r="B75" s="673" t="s">
        <v>459</v>
      </c>
      <c r="C75" s="674">
        <f>IF(C88&gt;"",C85*1.19-C85,0)</f>
        <v>0</v>
      </c>
      <c r="D75" s="675">
        <f>IF(C88&gt;"",D85*1.19-D85,0)</f>
        <v>0</v>
      </c>
      <c r="E75" s="675">
        <f>IF(C88&gt;"",E85*1.19-E85,0)</f>
        <v>0</v>
      </c>
      <c r="F75" s="675">
        <f>IF(C88&gt;"",F85*1.19-F85,0)</f>
        <v>0</v>
      </c>
      <c r="G75" s="675">
        <f>IF(C88&gt;"",G85*1.19-G85,0)</f>
        <v>0</v>
      </c>
      <c r="H75" s="675">
        <f>IF(C88&gt;"",H85*1.19-H85,0)</f>
        <v>0</v>
      </c>
      <c r="I75" s="675">
        <f>IF(C88&gt;"",I85*1.19-I85,0)</f>
        <v>0</v>
      </c>
      <c r="J75" s="675">
        <f>IF(C88&gt;"",J85*1.19-J85,0)</f>
        <v>0</v>
      </c>
      <c r="K75" s="675">
        <f>IF(C88&gt;"",K85*1.19-K85,0)</f>
        <v>0</v>
      </c>
      <c r="L75" s="675">
        <f>IF(C88&gt;"",L85*1.19-L85,0)</f>
        <v>0</v>
      </c>
      <c r="M75" s="675">
        <f>IF(C88&gt;"",M85*1.19-M85,0)</f>
        <v>0</v>
      </c>
      <c r="N75" s="676">
        <f>IF(C88&gt;"",N85*1.19-N85,0)</f>
        <v>0</v>
      </c>
      <c r="O75" s="665">
        <f t="shared" si="16"/>
        <v>0</v>
      </c>
    </row>
    <row r="76" spans="2:15" ht="11.2" customHeight="1" x14ac:dyDescent="0.4">
      <c r="B76" s="666" t="s">
        <v>460</v>
      </c>
      <c r="C76" s="677">
        <f>IF(C89&gt;"",C22*1.07-C22,0)</f>
        <v>0</v>
      </c>
      <c r="D76" s="678">
        <f>IF(C89&gt;"",D22*1.07-D22,0)</f>
        <v>0</v>
      </c>
      <c r="E76" s="678">
        <f>IF(C89&gt;"",E22*1.07-E22,0)</f>
        <v>0</v>
      </c>
      <c r="F76" s="678">
        <f>IF(C89&gt;"",F22*1.07-F22,0)</f>
        <v>0</v>
      </c>
      <c r="G76" s="678">
        <f>IF(C89&gt;"",G22*1.07-G22,0)</f>
        <v>0</v>
      </c>
      <c r="H76" s="678">
        <f>IF(C89&gt;"",H22*1.07-H22,0)</f>
        <v>0</v>
      </c>
      <c r="I76" s="678">
        <f>IF(C89&gt;"",I22*1.07-I22,0)</f>
        <v>0</v>
      </c>
      <c r="J76" s="678">
        <f>IF(C89&gt;"",J22*1.07-J22,0)</f>
        <v>0</v>
      </c>
      <c r="K76" s="678">
        <f>IF(C89&gt;"",K22*1.07-K22,0)</f>
        <v>0</v>
      </c>
      <c r="L76" s="678">
        <f>IF(C89&gt;"",L22*1.07-L22,0)</f>
        <v>0</v>
      </c>
      <c r="M76" s="678">
        <f>IF(C89&gt;"",M22*1.07-M22,0)</f>
        <v>0</v>
      </c>
      <c r="N76" s="679">
        <f>IF(C89&gt;"",N22*1.07-N22,0)</f>
        <v>0</v>
      </c>
      <c r="O76" s="669">
        <f t="shared" si="16"/>
        <v>0</v>
      </c>
    </row>
    <row r="77" spans="2:15" ht="15" customHeight="1" x14ac:dyDescent="0.4">
      <c r="B77" s="680" t="s">
        <v>392</v>
      </c>
      <c r="C77" s="681">
        <f t="shared" ref="C77:N77" si="17">SUM(C75:C76)</f>
        <v>0</v>
      </c>
      <c r="D77" s="638">
        <f t="shared" si="17"/>
        <v>0</v>
      </c>
      <c r="E77" s="638">
        <f t="shared" si="17"/>
        <v>0</v>
      </c>
      <c r="F77" s="638">
        <f t="shared" si="17"/>
        <v>0</v>
      </c>
      <c r="G77" s="638">
        <f t="shared" si="17"/>
        <v>0</v>
      </c>
      <c r="H77" s="638">
        <f t="shared" si="17"/>
        <v>0</v>
      </c>
      <c r="I77" s="638">
        <f t="shared" si="17"/>
        <v>0</v>
      </c>
      <c r="J77" s="638">
        <f t="shared" si="17"/>
        <v>0</v>
      </c>
      <c r="K77" s="638">
        <f t="shared" si="17"/>
        <v>0</v>
      </c>
      <c r="L77" s="638">
        <f t="shared" si="17"/>
        <v>0</v>
      </c>
      <c r="M77" s="638">
        <f t="shared" si="17"/>
        <v>0</v>
      </c>
      <c r="N77" s="682">
        <f t="shared" si="17"/>
        <v>0</v>
      </c>
      <c r="O77" s="471">
        <f t="shared" si="16"/>
        <v>0</v>
      </c>
    </row>
    <row r="78" spans="2:15" ht="15" customHeight="1" x14ac:dyDescent="0.4">
      <c r="B78" s="683" t="s">
        <v>389</v>
      </c>
      <c r="C78" s="681">
        <f t="shared" ref="C78:N78" si="18">C74-C77</f>
        <v>0</v>
      </c>
      <c r="D78" s="638">
        <f t="shared" si="18"/>
        <v>0</v>
      </c>
      <c r="E78" s="638">
        <f t="shared" si="18"/>
        <v>0</v>
      </c>
      <c r="F78" s="638">
        <f t="shared" si="18"/>
        <v>0</v>
      </c>
      <c r="G78" s="638">
        <f t="shared" si="18"/>
        <v>0</v>
      </c>
      <c r="H78" s="638">
        <f t="shared" si="18"/>
        <v>0</v>
      </c>
      <c r="I78" s="638">
        <f t="shared" si="18"/>
        <v>0</v>
      </c>
      <c r="J78" s="638">
        <f t="shared" si="18"/>
        <v>0</v>
      </c>
      <c r="K78" s="638">
        <f t="shared" si="18"/>
        <v>0</v>
      </c>
      <c r="L78" s="638">
        <f t="shared" si="18"/>
        <v>0</v>
      </c>
      <c r="M78" s="638">
        <f t="shared" si="18"/>
        <v>0</v>
      </c>
      <c r="N78" s="651">
        <f t="shared" si="18"/>
        <v>0</v>
      </c>
      <c r="O78" s="684">
        <f t="shared" si="16"/>
        <v>0</v>
      </c>
    </row>
    <row r="79" spans="2:15" x14ac:dyDescent="0.4">
      <c r="B79" s="198"/>
      <c r="C79" s="300"/>
      <c r="D79" s="300"/>
      <c r="E79" s="300"/>
      <c r="F79" s="300"/>
      <c r="G79" s="300"/>
      <c r="H79" s="300"/>
      <c r="I79" s="300"/>
      <c r="J79" s="300"/>
      <c r="K79" s="300"/>
      <c r="L79" s="300"/>
      <c r="M79" s="300"/>
      <c r="N79" s="300"/>
      <c r="O79" s="300"/>
    </row>
    <row r="80" spans="2:15" x14ac:dyDescent="0.4">
      <c r="B80" s="146"/>
      <c r="C80" s="301"/>
      <c r="D80" s="301"/>
      <c r="E80" s="301"/>
      <c r="F80" s="301"/>
      <c r="G80" s="302"/>
      <c r="H80" s="302" t="s">
        <v>154</v>
      </c>
      <c r="I80" s="302"/>
      <c r="J80" s="302"/>
      <c r="K80" s="302"/>
      <c r="L80" s="302"/>
      <c r="M80" s="302"/>
      <c r="N80" s="302"/>
      <c r="O80" s="303"/>
    </row>
    <row r="81" spans="2:15" x14ac:dyDescent="0.4">
      <c r="B81" s="19" t="s">
        <v>154</v>
      </c>
      <c r="C81" s="302"/>
      <c r="D81" s="302"/>
      <c r="E81" s="302"/>
      <c r="F81" s="302"/>
      <c r="G81" s="302" t="s">
        <v>154</v>
      </c>
      <c r="H81" s="302"/>
      <c r="I81" s="302"/>
      <c r="J81" s="302"/>
      <c r="K81" s="302" t="s">
        <v>154</v>
      </c>
      <c r="L81" s="302"/>
      <c r="M81" s="302"/>
      <c r="N81" s="302"/>
      <c r="O81" s="303"/>
    </row>
    <row r="82" spans="2:15" x14ac:dyDescent="0.4">
      <c r="B82" s="19" t="s">
        <v>154</v>
      </c>
      <c r="C82" s="302"/>
      <c r="D82" s="302"/>
      <c r="E82" s="302"/>
      <c r="F82" s="302"/>
      <c r="G82" s="302"/>
      <c r="H82" s="302"/>
      <c r="I82" s="302"/>
      <c r="J82" s="302"/>
      <c r="K82" s="302"/>
      <c r="L82" s="302"/>
      <c r="M82" s="302"/>
      <c r="N82" s="302"/>
      <c r="O82" s="303"/>
    </row>
    <row r="83" spans="2:15" x14ac:dyDescent="0.4">
      <c r="B83" s="146"/>
      <c r="G83" s="20" t="s">
        <v>154</v>
      </c>
      <c r="I83" s="20" t="s">
        <v>154</v>
      </c>
    </row>
    <row r="84" spans="2:15" hidden="1" x14ac:dyDescent="0.4">
      <c r="B84" s="146"/>
      <c r="E84" s="20" t="s">
        <v>154</v>
      </c>
      <c r="J84" s="20" t="s">
        <v>154</v>
      </c>
    </row>
    <row r="85" spans="2:15" hidden="1" x14ac:dyDescent="0.4">
      <c r="B85" s="147" t="s">
        <v>440</v>
      </c>
      <c r="C85" s="137">
        <f>C21+C23+C30+C52+C54-C34-C43-C44-C91</f>
        <v>0</v>
      </c>
      <c r="D85" s="137">
        <f t="shared" ref="D85:N85" si="19">D21+D23+D30+D52+D54-D34-D43-D44-D91</f>
        <v>0</v>
      </c>
      <c r="E85" s="137">
        <f t="shared" si="19"/>
        <v>0</v>
      </c>
      <c r="F85" s="137">
        <f t="shared" si="19"/>
        <v>0</v>
      </c>
      <c r="G85" s="137">
        <f t="shared" si="19"/>
        <v>0</v>
      </c>
      <c r="H85" s="137">
        <f t="shared" si="19"/>
        <v>0</v>
      </c>
      <c r="I85" s="137">
        <f t="shared" si="19"/>
        <v>0</v>
      </c>
      <c r="J85" s="137">
        <f t="shared" si="19"/>
        <v>0</v>
      </c>
      <c r="K85" s="137">
        <f t="shared" si="19"/>
        <v>0</v>
      </c>
      <c r="L85" s="137">
        <f t="shared" si="19"/>
        <v>0</v>
      </c>
      <c r="M85" s="137">
        <f t="shared" si="19"/>
        <v>0</v>
      </c>
      <c r="N85" s="137">
        <f t="shared" si="19"/>
        <v>0</v>
      </c>
      <c r="O85" s="20"/>
    </row>
    <row r="86" spans="2:15" hidden="1" x14ac:dyDescent="0.4">
      <c r="B86" s="120" t="s">
        <v>403</v>
      </c>
      <c r="C86" s="136" t="str">
        <f>Deckblatt!I19</f>
        <v>19 %</v>
      </c>
      <c r="D86" s="19" t="s">
        <v>154</v>
      </c>
      <c r="E86" s="20" t="s">
        <v>154</v>
      </c>
      <c r="O86" s="20"/>
    </row>
    <row r="87" spans="2:15" hidden="1" x14ac:dyDescent="0.4">
      <c r="B87" s="120" t="s">
        <v>403</v>
      </c>
      <c r="C87" s="136" t="str">
        <f>Deckblatt!J19</f>
        <v>7 %</v>
      </c>
      <c r="O87" s="20"/>
    </row>
    <row r="88" spans="2:15" hidden="1" x14ac:dyDescent="0.4">
      <c r="B88" s="120" t="s">
        <v>404</v>
      </c>
      <c r="C88" s="136" t="str">
        <f>Deckblatt!I19</f>
        <v>19 %</v>
      </c>
      <c r="O88" s="20"/>
    </row>
    <row r="89" spans="2:15" hidden="1" x14ac:dyDescent="0.4">
      <c r="B89" s="120" t="s">
        <v>404</v>
      </c>
      <c r="C89" s="136" t="str">
        <f>Deckblatt!J19</f>
        <v>7 %</v>
      </c>
      <c r="O89" s="20"/>
    </row>
    <row r="90" spans="2:15" hidden="1" x14ac:dyDescent="0.4">
      <c r="F90" s="20" t="s">
        <v>154</v>
      </c>
    </row>
    <row r="91" spans="2:15" hidden="1" x14ac:dyDescent="0.4">
      <c r="C91" s="228">
        <f>'Invest- u. AfA-Plan'!$C$5</f>
        <v>0</v>
      </c>
      <c r="D91" s="228">
        <f>'Invest- u. AfA-Plan'!$E$5</f>
        <v>0</v>
      </c>
      <c r="E91" s="228">
        <f>'Invest- u. AfA-Plan'!$F$5</f>
        <v>0</v>
      </c>
      <c r="F91" s="228">
        <f>'Invest- u. AfA-Plan'!$G$5</f>
        <v>0</v>
      </c>
      <c r="G91" s="228">
        <f>'Invest- u. AfA-Plan'!$H$5</f>
        <v>0</v>
      </c>
      <c r="H91" s="228">
        <f>'Invest- u. AfA-Plan'!$I$5</f>
        <v>0</v>
      </c>
      <c r="I91" s="228">
        <f>'Invest- u. AfA-Plan'!$J$5</f>
        <v>0</v>
      </c>
      <c r="J91" s="228">
        <f>'Invest- u. AfA-Plan'!$K$5</f>
        <v>0</v>
      </c>
      <c r="K91" s="228">
        <f>'Invest- u. AfA-Plan'!$L$5</f>
        <v>0</v>
      </c>
      <c r="L91" s="228">
        <f>'Invest- u. AfA-Plan'!$M$5</f>
        <v>0</v>
      </c>
      <c r="M91" s="228">
        <f>'Invest- u. AfA-Plan'!$N$5</f>
        <v>0</v>
      </c>
      <c r="N91" s="228">
        <f>'Invest- u. AfA-Plan'!$O$5</f>
        <v>0</v>
      </c>
    </row>
    <row r="92" spans="2:15" hidden="1" x14ac:dyDescent="0.4"/>
    <row r="93" spans="2:15" hidden="1" x14ac:dyDescent="0.4"/>
    <row r="94" spans="2:15" hidden="1" x14ac:dyDescent="0.4"/>
  </sheetData>
  <sheetProtection password="CEB0" sheet="1" formatCells="0" formatColumns="0" insertColumns="0" insertRows="0"/>
  <mergeCells count="5">
    <mergeCell ref="B19:N19"/>
    <mergeCell ref="C3:N3"/>
    <mergeCell ref="B2:E2"/>
    <mergeCell ref="B3:B4"/>
    <mergeCell ref="F2:N2"/>
  </mergeCells>
  <phoneticPr fontId="16" type="noConversion"/>
  <printOptions horizontalCentered="1"/>
  <pageMargins left="0" right="0" top="0.43307086614173229" bottom="0" header="0" footer="0"/>
  <pageSetup paperSize="9" scale="62" orientation="landscape" r:id="rId1"/>
  <headerFooter alignWithMargins="0">
    <oddHeader xml:space="preserve">&amp;R&amp;"Arial,Standard"&amp;8 </oddHeader>
    <oddFooter>&amp;L&amp;"Arial,Standard"&amp;8Seite &amp;P von &amp;P&amp;C&amp;"Arial,Standard"&amp;8&amp;A&amp;R&amp;"Arial,Standard"&amp;8&amp;F</oddFooter>
  </headerFooter>
  <ignoredErrors>
    <ignoredError sqref="B5:O5 C73:O78 B2 B26:B49 C67:O68 O66 C65:O65 C27:O55 O63 D62:O62 C59:O61 B21:O25 C64:N64 B12:O20 B10:O10 C58:H58 J58:O58 B6:C6 E6:F6 C57:O57 D56:O56 B11:O11 O72 H6:O6" unlockedFormula="1"/>
    <ignoredError sqref="C87:C88" formula="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53"/>
  <sheetViews>
    <sheetView showGridLines="0" workbookViewId="0">
      <selection activeCell="C24" sqref="C24"/>
    </sheetView>
  </sheetViews>
  <sheetFormatPr baseColWidth="10" defaultColWidth="11.5546875" defaultRowHeight="12.3" x14ac:dyDescent="0.4"/>
  <cols>
    <col min="1" max="1" width="1.71875" style="95" customWidth="1"/>
    <col min="2" max="2" width="24.44140625" style="101" customWidth="1"/>
    <col min="3" max="3" width="11.71875" style="95" customWidth="1"/>
    <col min="4" max="4" width="7.27734375" style="95" bestFit="1" customWidth="1"/>
    <col min="5" max="5" width="11.71875" style="95" customWidth="1"/>
    <col min="6" max="6" width="7.27734375" style="95" bestFit="1" customWidth="1"/>
    <col min="7" max="7" width="11.71875" style="95" customWidth="1"/>
    <col min="8" max="8" width="9.1640625" style="95" customWidth="1"/>
    <col min="9" max="16384" width="11.5546875" style="95"/>
  </cols>
  <sheetData>
    <row r="2" spans="2:8" ht="30" customHeight="1" x14ac:dyDescent="0.4">
      <c r="B2" s="172" t="str">
        <f>Deckblatt!E15</f>
        <v>Max Mustermann</v>
      </c>
      <c r="C2" s="172"/>
      <c r="D2" s="172"/>
      <c r="E2" s="172"/>
      <c r="F2" s="94"/>
      <c r="G2" s="190"/>
      <c r="H2" s="190"/>
    </row>
    <row r="3" spans="2:8" ht="15.75" customHeight="1" x14ac:dyDescent="0.4">
      <c r="B3" s="1231" t="s">
        <v>455</v>
      </c>
      <c r="C3" s="1232"/>
      <c r="D3" s="1232"/>
      <c r="E3" s="1232"/>
      <c r="F3" s="1232"/>
      <c r="G3" s="1235" t="s">
        <v>205</v>
      </c>
      <c r="H3" s="1236"/>
    </row>
    <row r="4" spans="2:8" ht="12.75" customHeight="1" x14ac:dyDescent="0.4">
      <c r="B4" s="1233"/>
      <c r="C4" s="1234"/>
      <c r="D4" s="1234"/>
      <c r="E4" s="1234"/>
      <c r="F4" s="1234"/>
      <c r="G4" s="1237"/>
      <c r="H4" s="1238"/>
    </row>
    <row r="5" spans="2:8" x14ac:dyDescent="0.4">
      <c r="B5" s="148"/>
      <c r="C5" s="1227" t="s">
        <v>443</v>
      </c>
      <c r="D5" s="1228"/>
      <c r="E5" s="1229" t="s">
        <v>445</v>
      </c>
      <c r="F5" s="1230"/>
      <c r="G5" s="1229" t="s">
        <v>446</v>
      </c>
      <c r="H5" s="1230"/>
    </row>
    <row r="6" spans="2:8" x14ac:dyDescent="0.4">
      <c r="B6" s="149"/>
      <c r="C6" s="363" t="s">
        <v>61</v>
      </c>
      <c r="D6" s="364" t="s">
        <v>25</v>
      </c>
      <c r="E6" s="365" t="s">
        <v>61</v>
      </c>
      <c r="F6" s="364" t="s">
        <v>25</v>
      </c>
      <c r="G6" s="365" t="s">
        <v>61</v>
      </c>
      <c r="H6" s="364" t="s">
        <v>25</v>
      </c>
    </row>
    <row r="7" spans="2:8" ht="15" customHeight="1" x14ac:dyDescent="0.4">
      <c r="B7" s="150" t="s">
        <v>26</v>
      </c>
      <c r="C7" s="309">
        <f>'GuV-Detailplan'!O5</f>
        <v>0</v>
      </c>
      <c r="D7" s="165" t="e">
        <f>C7/C9*100</f>
        <v>#DIV/0!</v>
      </c>
      <c r="E7" s="366">
        <f>'GuV-Detailplan'!U5</f>
        <v>0</v>
      </c>
      <c r="F7" s="165" t="e">
        <f>E7/E9*100</f>
        <v>#DIV/0!</v>
      </c>
      <c r="G7" s="366">
        <f>'GuV-Detailplan'!Z5</f>
        <v>0</v>
      </c>
      <c r="H7" s="165" t="e">
        <f>G7/G9*100</f>
        <v>#DIV/0!</v>
      </c>
    </row>
    <row r="8" spans="2:8" ht="15" customHeight="1" x14ac:dyDescent="0.4">
      <c r="B8" s="151" t="s">
        <v>4</v>
      </c>
      <c r="C8" s="367">
        <f>'GuV-Detailplan'!O12</f>
        <v>0</v>
      </c>
      <c r="D8" s="362" t="e">
        <f>C8/C9*100</f>
        <v>#DIV/0!</v>
      </c>
      <c r="E8" s="368">
        <f>'GuV-Detailplan'!U12</f>
        <v>0</v>
      </c>
      <c r="F8" s="362" t="e">
        <f>E8/E9*100</f>
        <v>#DIV/0!</v>
      </c>
      <c r="G8" s="369">
        <f>'GuV-Detailplan'!Z12</f>
        <v>0</v>
      </c>
      <c r="H8" s="362" t="e">
        <f>G8/G9*100</f>
        <v>#DIV/0!</v>
      </c>
    </row>
    <row r="9" spans="2:8" s="20" customFormat="1" ht="18" customHeight="1" x14ac:dyDescent="0.4">
      <c r="B9" s="152" t="s">
        <v>27</v>
      </c>
      <c r="C9" s="308">
        <f>SUM(C7:C8)</f>
        <v>0</v>
      </c>
      <c r="D9" s="96">
        <v>100</v>
      </c>
      <c r="E9" s="305">
        <f>SUM(E7:E8)</f>
        <v>0</v>
      </c>
      <c r="F9" s="96">
        <v>100</v>
      </c>
      <c r="G9" s="305">
        <f>SUM(G7:G8)</f>
        <v>0</v>
      </c>
      <c r="H9" s="96">
        <v>100</v>
      </c>
    </row>
    <row r="10" spans="2:8" s="20" customFormat="1" ht="15" customHeight="1" x14ac:dyDescent="0.4">
      <c r="B10" s="153"/>
      <c r="C10" s="309"/>
      <c r="D10" s="164"/>
      <c r="E10" s="306"/>
      <c r="F10" s="164"/>
      <c r="G10" s="306"/>
      <c r="H10" s="164"/>
    </row>
    <row r="11" spans="2:8" ht="15" customHeight="1" x14ac:dyDescent="0.4">
      <c r="B11" s="141" t="s">
        <v>28</v>
      </c>
      <c r="C11" s="310">
        <f>'GuV-Detailplan'!O18</f>
        <v>0</v>
      </c>
      <c r="D11" s="97" t="e">
        <f>ROUND(C11/C7*100,1)</f>
        <v>#DIV/0!</v>
      </c>
      <c r="E11" s="307">
        <f>'GuV-Detailplan'!U18</f>
        <v>0</v>
      </c>
      <c r="F11" s="97" t="e">
        <f>ROUND(E11/E7*100,1)</f>
        <v>#DIV/0!</v>
      </c>
      <c r="G11" s="307">
        <f>'GuV-Detailplan'!Z18</f>
        <v>0</v>
      </c>
      <c r="H11" s="97" t="e">
        <f>ROUND(G11/G7*100,1)</f>
        <v>#DIV/0!</v>
      </c>
    </row>
    <row r="12" spans="2:8" ht="15" customHeight="1" x14ac:dyDescent="0.4">
      <c r="B12" s="141" t="s">
        <v>29</v>
      </c>
      <c r="C12" s="310">
        <f>'GuV-Detailplan'!O22</f>
        <v>0</v>
      </c>
      <c r="D12" s="97" t="e">
        <f>ROUND(C12/C7*100,1)</f>
        <v>#DIV/0!</v>
      </c>
      <c r="E12" s="307">
        <f>'GuV-Detailplan'!U22</f>
        <v>0</v>
      </c>
      <c r="F12" s="97" t="e">
        <f>ROUND(E12/E7*100,1)</f>
        <v>#DIV/0!</v>
      </c>
      <c r="G12" s="307">
        <f>'GuV-Detailplan'!Z22</f>
        <v>0</v>
      </c>
      <c r="H12" s="97" t="e">
        <f>ROUND(G12/G7*100,1)</f>
        <v>#DIV/0!</v>
      </c>
    </row>
    <row r="13" spans="2:8" ht="15" customHeight="1" x14ac:dyDescent="0.4">
      <c r="B13" s="141" t="s">
        <v>44</v>
      </c>
      <c r="C13" s="310">
        <f>SUM('Invest- u. AfA-Plan'!D46:O46)</f>
        <v>0</v>
      </c>
      <c r="D13" s="97" t="e">
        <f>ROUND(C13/C9*100,1)</f>
        <v>#DIV/0!</v>
      </c>
      <c r="E13" s="307">
        <f>SUM('Invest- u. AfA-Plan'!Q46:T46)</f>
        <v>0</v>
      </c>
      <c r="F13" s="97" t="e">
        <f>ROUND(E13/E9*100,1)</f>
        <v>#DIV/0!</v>
      </c>
      <c r="G13" s="307">
        <f>SUM('Invest- u. AfA-Plan'!V46:Y46)</f>
        <v>0</v>
      </c>
      <c r="H13" s="97" t="e">
        <f>ROUND(G13/G9*100,1)</f>
        <v>#DIV/0!</v>
      </c>
    </row>
    <row r="14" spans="2:8" ht="15" customHeight="1" x14ac:dyDescent="0.4">
      <c r="B14" s="141" t="s">
        <v>30</v>
      </c>
      <c r="C14" s="310">
        <f>SUM('Zins-und Tilg.-Plan'!C38:N38)</f>
        <v>0</v>
      </c>
      <c r="D14" s="97" t="e">
        <f>ROUND(C14/C9*100,1)</f>
        <v>#DIV/0!</v>
      </c>
      <c r="E14" s="307">
        <f>SUM('Zins-und Tilg.-Plan'!O38:R38)</f>
        <v>0</v>
      </c>
      <c r="F14" s="97" t="e">
        <f>ROUND(E14/E9*100,1)</f>
        <v>#DIV/0!</v>
      </c>
      <c r="G14" s="307">
        <f>SUM('Zins-und Tilg.-Plan'!S38:V38)</f>
        <v>0</v>
      </c>
      <c r="H14" s="97" t="e">
        <f>ROUND(G14/G9*100,1)</f>
        <v>#DIV/0!</v>
      </c>
    </row>
    <row r="15" spans="2:8" ht="15" customHeight="1" x14ac:dyDescent="0.4">
      <c r="B15" s="154" t="s">
        <v>31</v>
      </c>
      <c r="C15" s="370">
        <f>'GuV-Detailplan'!O29</f>
        <v>0</v>
      </c>
      <c r="D15" s="165" t="e">
        <f>ROUND(C15/C9*100,1)</f>
        <v>#DIV/0!</v>
      </c>
      <c r="E15" s="371">
        <f>'GuV-Detailplan'!U29</f>
        <v>0</v>
      </c>
      <c r="F15" s="165" t="e">
        <f>ROUND(E15/E9*100,1)</f>
        <v>#DIV/0!</v>
      </c>
      <c r="G15" s="371">
        <f>'GuV-Detailplan'!Z29</f>
        <v>0</v>
      </c>
      <c r="H15" s="165" t="e">
        <f>ROUND(G15/G9*100,1)</f>
        <v>#DIV/0!</v>
      </c>
    </row>
    <row r="16" spans="2:8" s="20" customFormat="1" ht="18" customHeight="1" x14ac:dyDescent="0.4">
      <c r="B16" s="155" t="s">
        <v>32</v>
      </c>
      <c r="C16" s="308">
        <f t="shared" ref="C16:G16" si="0">SUM(C11:C15)</f>
        <v>0</v>
      </c>
      <c r="D16" s="96" t="e">
        <f t="shared" si="0"/>
        <v>#DIV/0!</v>
      </c>
      <c r="E16" s="305">
        <f t="shared" si="0"/>
        <v>0</v>
      </c>
      <c r="F16" s="96" t="e">
        <f t="shared" ref="F16" si="1">SUM(F11:F15)</f>
        <v>#DIV/0!</v>
      </c>
      <c r="G16" s="305">
        <f t="shared" si="0"/>
        <v>0</v>
      </c>
      <c r="H16" s="96" t="e">
        <f t="shared" ref="H16" si="2">SUM(H11:H15)</f>
        <v>#DIV/0!</v>
      </c>
    </row>
    <row r="17" spans="2:10" s="20" customFormat="1" ht="15" customHeight="1" x14ac:dyDescent="0.4">
      <c r="B17" s="156"/>
      <c r="C17" s="309"/>
      <c r="D17" s="164"/>
      <c r="E17" s="306"/>
      <c r="F17" s="164"/>
      <c r="G17" s="306"/>
      <c r="H17" s="164"/>
    </row>
    <row r="18" spans="2:10" s="20" customFormat="1" ht="18" customHeight="1" x14ac:dyDescent="0.4">
      <c r="B18" s="155" t="s">
        <v>33</v>
      </c>
      <c r="C18" s="308">
        <f t="shared" ref="C18:G18" si="3">C9-C16</f>
        <v>0</v>
      </c>
      <c r="D18" s="96" t="e">
        <f t="shared" si="3"/>
        <v>#DIV/0!</v>
      </c>
      <c r="E18" s="305">
        <f t="shared" si="3"/>
        <v>0</v>
      </c>
      <c r="F18" s="96" t="e">
        <f t="shared" ref="F18" si="4">F9-F16</f>
        <v>#DIV/0!</v>
      </c>
      <c r="G18" s="305">
        <f t="shared" si="3"/>
        <v>0</v>
      </c>
      <c r="H18" s="96" t="e">
        <f t="shared" ref="H18" si="5">H9-H16</f>
        <v>#DIV/0!</v>
      </c>
    </row>
    <row r="19" spans="2:10" s="20" customFormat="1" ht="15" customHeight="1" x14ac:dyDescent="0.4">
      <c r="B19" s="156"/>
      <c r="C19" s="309"/>
      <c r="D19" s="164"/>
      <c r="E19" s="306"/>
      <c r="F19" s="164"/>
      <c r="G19" s="306"/>
      <c r="H19" s="164"/>
    </row>
    <row r="20" spans="2:10" ht="15" customHeight="1" x14ac:dyDescent="0.4">
      <c r="B20" s="143" t="s">
        <v>45</v>
      </c>
      <c r="C20" s="310">
        <f>'GuV-Detailplan'!O53</f>
        <v>0</v>
      </c>
      <c r="D20" s="97" t="e">
        <f>C20/C9*100</f>
        <v>#DIV/0!</v>
      </c>
      <c r="E20" s="372">
        <f>'GuV-Detailplan'!U53</f>
        <v>0</v>
      </c>
      <c r="F20" s="97" t="e">
        <f>E20/E9*100</f>
        <v>#DIV/0!</v>
      </c>
      <c r="G20" s="372">
        <f>'GuV-Detailplan'!Z53</f>
        <v>0</v>
      </c>
      <c r="H20" s="97" t="e">
        <f>G20/G9*100</f>
        <v>#DIV/0!</v>
      </c>
      <c r="J20" s="95" t="s">
        <v>154</v>
      </c>
    </row>
    <row r="21" spans="2:10" ht="15" customHeight="1" x14ac:dyDescent="0.4">
      <c r="B21" s="157" t="s">
        <v>43</v>
      </c>
      <c r="C21" s="373">
        <f>'GuV-Detailplan'!O57+'GuV-Detailplan'!O58</f>
        <v>0</v>
      </c>
      <c r="D21" s="362" t="e">
        <f>C21/C9*100</f>
        <v>#DIV/0!</v>
      </c>
      <c r="E21" s="368">
        <f>'GuV-Detailplan'!U57+'GuV-Detailplan'!U58</f>
        <v>0</v>
      </c>
      <c r="F21" s="362" t="e">
        <f>E21/E9*100</f>
        <v>#DIV/0!</v>
      </c>
      <c r="G21" s="368">
        <f>'GuV-Detailplan'!Z57+'GuV-Detailplan'!Z58</f>
        <v>0</v>
      </c>
      <c r="H21" s="362" t="e">
        <f>G21/G9*100</f>
        <v>#DIV/0!</v>
      </c>
    </row>
    <row r="22" spans="2:10" s="20" customFormat="1" ht="15" customHeight="1" x14ac:dyDescent="0.4">
      <c r="B22" s="155" t="s">
        <v>34</v>
      </c>
      <c r="C22" s="308">
        <f>C18+C20-C21</f>
        <v>0</v>
      </c>
      <c r="D22" s="96" t="e">
        <f>C22/C9*100</f>
        <v>#DIV/0!</v>
      </c>
      <c r="E22" s="305">
        <f>E18+E20-E21</f>
        <v>0</v>
      </c>
      <c r="F22" s="96" t="e">
        <f>E22/E9*100</f>
        <v>#DIV/0!</v>
      </c>
      <c r="G22" s="305">
        <f>G18+G20-G21</f>
        <v>0</v>
      </c>
      <c r="H22" s="96" t="e">
        <f>G22/G9*100</f>
        <v>#DIV/0!</v>
      </c>
    </row>
    <row r="23" spans="2:10" s="20" customFormat="1" ht="15" customHeight="1" x14ac:dyDescent="0.4">
      <c r="B23" s="156"/>
      <c r="C23" s="309"/>
      <c r="D23" s="165"/>
      <c r="E23" s="306"/>
      <c r="F23" s="98"/>
      <c r="G23" s="306"/>
      <c r="H23" s="98"/>
    </row>
    <row r="24" spans="2:10" ht="18" customHeight="1" x14ac:dyDescent="0.4">
      <c r="B24" s="158" t="s">
        <v>8</v>
      </c>
      <c r="C24" s="799">
        <v>0</v>
      </c>
      <c r="D24" s="801"/>
      <c r="E24" s="800">
        <v>0</v>
      </c>
      <c r="F24" s="801"/>
      <c r="G24" s="800">
        <v>0</v>
      </c>
      <c r="H24" s="801"/>
    </row>
    <row r="25" spans="2:10" ht="15" customHeight="1" x14ac:dyDescent="0.4">
      <c r="B25" s="159"/>
      <c r="C25" s="370"/>
      <c r="D25" s="165"/>
      <c r="E25" s="371"/>
      <c r="F25" s="374"/>
      <c r="G25" s="371"/>
      <c r="H25" s="374"/>
    </row>
    <row r="26" spans="2:10" ht="15" customHeight="1" x14ac:dyDescent="0.4">
      <c r="B26" s="160" t="s">
        <v>35</v>
      </c>
      <c r="C26" s="310"/>
      <c r="D26" s="97"/>
      <c r="E26" s="307"/>
      <c r="F26" s="97"/>
      <c r="G26" s="307"/>
      <c r="H26" s="97"/>
    </row>
    <row r="27" spans="2:10" ht="15" customHeight="1" x14ac:dyDescent="0.4">
      <c r="B27" s="161" t="s">
        <v>62</v>
      </c>
      <c r="C27" s="310">
        <f>ROUND(C7/12,0)</f>
        <v>0</v>
      </c>
      <c r="D27" s="97"/>
      <c r="E27" s="307">
        <f>ROUND(E7/12,0)</f>
        <v>0</v>
      </c>
      <c r="F27" s="97"/>
      <c r="G27" s="307">
        <f>ROUND(G7/12,0)</f>
        <v>0</v>
      </c>
      <c r="H27" s="97"/>
    </row>
    <row r="28" spans="2:10" s="20" customFormat="1" ht="15" customHeight="1" x14ac:dyDescent="0.4">
      <c r="B28" s="162" t="s">
        <v>64</v>
      </c>
      <c r="C28" s="310" t="e">
        <f>ROUND(C12/C24,0)</f>
        <v>#DIV/0!</v>
      </c>
      <c r="D28" s="97"/>
      <c r="E28" s="307" t="e">
        <f>ROUND(E12/E24,0)</f>
        <v>#DIV/0!</v>
      </c>
      <c r="F28" s="97"/>
      <c r="G28" s="307" t="e">
        <f>ROUND(G12/G24,0)</f>
        <v>#DIV/0!</v>
      </c>
      <c r="H28" s="97"/>
    </row>
    <row r="29" spans="2:10" s="20" customFormat="1" ht="15" customHeight="1" x14ac:dyDescent="0.4">
      <c r="B29" s="162" t="s">
        <v>63</v>
      </c>
      <c r="C29" s="310">
        <f>C18+C13</f>
        <v>0</v>
      </c>
      <c r="D29" s="97"/>
      <c r="E29" s="307">
        <f>E18+E13</f>
        <v>0</v>
      </c>
      <c r="F29" s="97"/>
      <c r="G29" s="307">
        <f>G18+G13</f>
        <v>0</v>
      </c>
      <c r="H29" s="97"/>
    </row>
    <row r="30" spans="2:10" s="20" customFormat="1" ht="15" customHeight="1" x14ac:dyDescent="0.4">
      <c r="B30" s="162" t="s">
        <v>65</v>
      </c>
      <c r="C30" s="310">
        <f>C22+C13</f>
        <v>0</v>
      </c>
      <c r="D30" s="97"/>
      <c r="E30" s="307">
        <f>E22+E13</f>
        <v>0</v>
      </c>
      <c r="F30" s="97"/>
      <c r="G30" s="307">
        <f>G22+G13</f>
        <v>0</v>
      </c>
      <c r="H30" s="97"/>
    </row>
    <row r="31" spans="2:10" s="20" customFormat="1" ht="18" customHeight="1" x14ac:dyDescent="0.4">
      <c r="B31" s="163" t="s">
        <v>36</v>
      </c>
      <c r="C31" s="166" t="str">
        <f>IF(C18&gt;0,ROUND(C18/C7*100,0),"0")</f>
        <v>0</v>
      </c>
      <c r="D31" s="167"/>
      <c r="E31" s="138" t="str">
        <f>IF(E18&gt;0,ROUND(E18/E7*100,0),"0")</f>
        <v>0</v>
      </c>
      <c r="F31" s="99"/>
      <c r="G31" s="100" t="str">
        <f>IF(G18&gt;0,ROUND(G18/G7*100,0),"0")</f>
        <v>0</v>
      </c>
      <c r="H31" s="99"/>
    </row>
    <row r="32" spans="2:10" x14ac:dyDescent="0.4">
      <c r="B32" s="95"/>
    </row>
    <row r="33" spans="2:2" x14ac:dyDescent="0.4">
      <c r="B33" s="170"/>
    </row>
    <row r="34" spans="2:2" x14ac:dyDescent="0.4">
      <c r="B34" s="95"/>
    </row>
    <row r="35" spans="2:2" x14ac:dyDescent="0.4">
      <c r="B35" s="95"/>
    </row>
    <row r="36" spans="2:2" x14ac:dyDescent="0.4">
      <c r="B36" s="95"/>
    </row>
    <row r="37" spans="2:2" x14ac:dyDescent="0.4">
      <c r="B37" s="95"/>
    </row>
    <row r="38" spans="2:2" x14ac:dyDescent="0.4">
      <c r="B38" s="95"/>
    </row>
    <row r="39" spans="2:2" x14ac:dyDescent="0.4">
      <c r="B39" s="95"/>
    </row>
    <row r="40" spans="2:2" x14ac:dyDescent="0.4">
      <c r="B40" s="95"/>
    </row>
    <row r="41" spans="2:2" x14ac:dyDescent="0.4">
      <c r="B41" s="95"/>
    </row>
    <row r="42" spans="2:2" x14ac:dyDescent="0.4">
      <c r="B42" s="95"/>
    </row>
    <row r="43" spans="2:2" x14ac:dyDescent="0.4">
      <c r="B43" s="95"/>
    </row>
    <row r="44" spans="2:2" x14ac:dyDescent="0.4">
      <c r="B44" s="95"/>
    </row>
    <row r="45" spans="2:2" x14ac:dyDescent="0.4">
      <c r="B45" s="95"/>
    </row>
    <row r="46" spans="2:2" x14ac:dyDescent="0.4">
      <c r="B46" s="95"/>
    </row>
    <row r="47" spans="2:2" x14ac:dyDescent="0.4">
      <c r="B47" s="95"/>
    </row>
    <row r="48" spans="2:2" x14ac:dyDescent="0.4">
      <c r="B48" s="95"/>
    </row>
    <row r="49" s="95" customFormat="1" x14ac:dyDescent="0.4"/>
    <row r="50" s="95" customFormat="1" x14ac:dyDescent="0.4"/>
    <row r="51" s="95" customFormat="1" x14ac:dyDescent="0.4"/>
    <row r="52" s="95" customFormat="1" x14ac:dyDescent="0.4"/>
    <row r="53" s="95" customFormat="1" x14ac:dyDescent="0.4"/>
  </sheetData>
  <sheetProtection password="CEB0" sheet="1" objects="1" scenarios="1"/>
  <mergeCells count="5">
    <mergeCell ref="C5:D5"/>
    <mergeCell ref="E5:F5"/>
    <mergeCell ref="G5:H5"/>
    <mergeCell ref="B3:F4"/>
    <mergeCell ref="G3:H4"/>
  </mergeCells>
  <phoneticPr fontId="16" type="noConversion"/>
  <printOptions horizontalCentered="1"/>
  <pageMargins left="0.86614173228346458" right="0.39370078740157483" top="0.78740157480314965" bottom="0.98425196850393704" header="0.9055118110236221" footer="0.51181102362204722"/>
  <pageSetup paperSize="9" orientation="portrait" horizontalDpi="300" verticalDpi="4294967292" r:id="rId1"/>
  <headerFooter alignWithMargins="0">
    <oddHeader xml:space="preserve">&amp;R&amp;"Arial,Standard"&amp;8 </oddHeader>
    <oddFooter>&amp;L&amp;"Arial,Standard"&amp;8Seite &amp;P von &amp;P&amp;C&amp;"Arial,Standard"&amp;8&amp;A&amp;R&amp;"Arial,Standard"&amp;8&amp;F</oddFooter>
  </headerFooter>
  <ignoredErrors>
    <ignoredError sqref="C9:C10 H25:H31 C17 C12 C25:D27 C22 C29:D31 D28 B2 G27 C21 C7:C8 C11 C13:C16 C19 C18 C20 E12 C23 D24" unlockedFormula="1"/>
    <ignoredError sqref="C28 H7 H9:H11 H16:H24 D19 D23 D17 D9:D10 D16 D20:D21 D18" evalError="1" unlockedFormula="1"/>
    <ignoredError sqref="E11 H12 G28:G31 F7 E21:E23 G21:G22 E7:E8 F20:F22 E16:E19 G16:G19 G11 F16:F19 F11:F12 D13 H13 F13 G13:G15 E14:E15 E25:E31" evalError="1" formula="1" unlockedFormula="1"/>
    <ignoredError sqref="G9:G10 E13 H14:H15" formula="1"/>
    <ignoredError sqref="G7:G8 G12 E20 G20" formula="1" unlockedFormula="1"/>
    <ignoredError sqref="D7:D8 D11 F8:F10 H8" evalError="1"/>
    <ignoredError sqref="D12 F14:F15 D14:D15 D22" evalError="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78"/>
  <sheetViews>
    <sheetView showGridLines="0" workbookViewId="0">
      <selection activeCell="F59" sqref="F59:H59"/>
    </sheetView>
  </sheetViews>
  <sheetFormatPr baseColWidth="10" defaultColWidth="11.44140625" defaultRowHeight="12.3" x14ac:dyDescent="0.45"/>
  <cols>
    <col min="1" max="1" width="2.71875" style="64" customWidth="1"/>
    <col min="2" max="2" width="30.71875" style="64" customWidth="1"/>
    <col min="3" max="4" width="11.44140625" style="64"/>
    <col min="5" max="5" width="2.71875" style="64" customWidth="1"/>
    <col min="6" max="6" width="34.1640625" style="64" customWidth="1"/>
    <col min="7" max="8" width="11.44140625" style="64"/>
    <col min="9" max="9" width="2.71875" style="64" customWidth="1"/>
    <col min="10" max="10" width="30.71875" style="64" customWidth="1"/>
    <col min="11" max="16384" width="11.44140625" style="64"/>
  </cols>
  <sheetData>
    <row r="1" spans="2:12" ht="15.75" customHeight="1" x14ac:dyDescent="0.45"/>
    <row r="2" spans="2:12" ht="15" x14ac:dyDescent="0.5">
      <c r="B2" s="67" t="s">
        <v>219</v>
      </c>
      <c r="C2" s="68"/>
      <c r="D2" s="68"/>
      <c r="E2" s="68"/>
      <c r="F2" s="69"/>
      <c r="G2" s="68"/>
      <c r="H2" s="68"/>
      <c r="I2" s="68"/>
      <c r="J2" s="69"/>
      <c r="K2" s="68"/>
      <c r="L2" s="70"/>
    </row>
    <row r="3" spans="2:12" ht="3.75" customHeight="1" x14ac:dyDescent="0.45">
      <c r="B3" s="71"/>
      <c r="L3" s="72"/>
    </row>
    <row r="4" spans="2:12" x14ac:dyDescent="0.45">
      <c r="B4" s="73" t="s">
        <v>220</v>
      </c>
      <c r="L4" s="72"/>
    </row>
    <row r="5" spans="2:12" ht="5.25" customHeight="1" x14ac:dyDescent="0.45">
      <c r="B5" s="71"/>
      <c r="L5" s="72"/>
    </row>
    <row r="6" spans="2:12" ht="12.6" x14ac:dyDescent="0.45">
      <c r="B6" s="84" t="s">
        <v>221</v>
      </c>
      <c r="C6" s="1239" t="s">
        <v>222</v>
      </c>
      <c r="D6" s="1240"/>
      <c r="F6" s="84" t="s">
        <v>221</v>
      </c>
      <c r="G6" s="1239" t="s">
        <v>222</v>
      </c>
      <c r="H6" s="1240"/>
      <c r="J6" s="84" t="s">
        <v>221</v>
      </c>
      <c r="K6" s="1239" t="s">
        <v>222</v>
      </c>
      <c r="L6" s="1240"/>
    </row>
    <row r="7" spans="2:12" ht="12.6" thickBot="1" x14ac:dyDescent="0.5">
      <c r="B7" s="74" t="s">
        <v>154</v>
      </c>
      <c r="C7" s="86" t="s">
        <v>223</v>
      </c>
      <c r="D7" s="75" t="s">
        <v>224</v>
      </c>
      <c r="F7" s="74" t="s">
        <v>154</v>
      </c>
      <c r="G7" s="86" t="s">
        <v>223</v>
      </c>
      <c r="H7" s="75" t="s">
        <v>224</v>
      </c>
      <c r="J7" s="74" t="s">
        <v>154</v>
      </c>
      <c r="K7" s="86" t="s">
        <v>223</v>
      </c>
      <c r="L7" s="75" t="s">
        <v>224</v>
      </c>
    </row>
    <row r="8" spans="2:12" x14ac:dyDescent="0.45">
      <c r="B8" s="76" t="s">
        <v>225</v>
      </c>
      <c r="C8" s="87">
        <v>8</v>
      </c>
      <c r="D8" s="77">
        <f t="shared" ref="D8:D61" si="0">C8*12</f>
        <v>96</v>
      </c>
      <c r="F8" s="76" t="s">
        <v>226</v>
      </c>
      <c r="G8" s="87">
        <v>14</v>
      </c>
      <c r="H8" s="77">
        <f t="shared" ref="H8:H57" si="1">G8*12</f>
        <v>168</v>
      </c>
      <c r="J8" s="76" t="s">
        <v>227</v>
      </c>
      <c r="K8" s="87">
        <v>7</v>
      </c>
      <c r="L8" s="77">
        <f t="shared" ref="L8:L63" si="2">K8*12</f>
        <v>84</v>
      </c>
    </row>
    <row r="9" spans="2:12" x14ac:dyDescent="0.45">
      <c r="B9" s="76" t="s">
        <v>228</v>
      </c>
      <c r="C9" s="87">
        <v>11</v>
      </c>
      <c r="D9" s="77">
        <f t="shared" si="0"/>
        <v>132</v>
      </c>
      <c r="F9" s="76" t="s">
        <v>229</v>
      </c>
      <c r="G9" s="87">
        <v>7</v>
      </c>
      <c r="H9" s="77">
        <f t="shared" si="1"/>
        <v>84</v>
      </c>
      <c r="J9" s="76" t="s">
        <v>230</v>
      </c>
      <c r="K9" s="87">
        <v>9</v>
      </c>
      <c r="L9" s="77">
        <f t="shared" si="2"/>
        <v>108</v>
      </c>
    </row>
    <row r="10" spans="2:12" x14ac:dyDescent="0.45">
      <c r="B10" s="76" t="s">
        <v>231</v>
      </c>
      <c r="C10" s="87">
        <v>7</v>
      </c>
      <c r="D10" s="77">
        <f t="shared" si="0"/>
        <v>84</v>
      </c>
      <c r="F10" s="76" t="s">
        <v>232</v>
      </c>
      <c r="G10" s="87">
        <v>8</v>
      </c>
      <c r="H10" s="77">
        <f t="shared" si="1"/>
        <v>96</v>
      </c>
      <c r="J10" s="76" t="s">
        <v>233</v>
      </c>
      <c r="K10" s="87">
        <v>9</v>
      </c>
      <c r="L10" s="77">
        <f t="shared" si="2"/>
        <v>108</v>
      </c>
    </row>
    <row r="11" spans="2:12" x14ac:dyDescent="0.45">
      <c r="B11" s="311" t="s">
        <v>234</v>
      </c>
      <c r="C11" s="312">
        <v>6</v>
      </c>
      <c r="D11" s="313">
        <f t="shared" si="0"/>
        <v>72</v>
      </c>
      <c r="F11" s="76" t="s">
        <v>235</v>
      </c>
      <c r="G11" s="87">
        <v>6</v>
      </c>
      <c r="H11" s="77">
        <f t="shared" si="1"/>
        <v>72</v>
      </c>
      <c r="J11" s="76" t="s">
        <v>236</v>
      </c>
      <c r="K11" s="87">
        <v>7</v>
      </c>
      <c r="L11" s="77">
        <f t="shared" si="2"/>
        <v>84</v>
      </c>
    </row>
    <row r="12" spans="2:12" x14ac:dyDescent="0.45">
      <c r="B12" s="76" t="s">
        <v>237</v>
      </c>
      <c r="C12" s="87">
        <v>19</v>
      </c>
      <c r="D12" s="77">
        <f t="shared" si="0"/>
        <v>228</v>
      </c>
      <c r="F12" s="76" t="s">
        <v>238</v>
      </c>
      <c r="G12" s="87">
        <v>7</v>
      </c>
      <c r="H12" s="77">
        <f t="shared" si="1"/>
        <v>84</v>
      </c>
      <c r="J12" s="76" t="s">
        <v>239</v>
      </c>
      <c r="K12" s="87">
        <v>18</v>
      </c>
      <c r="L12" s="77">
        <f t="shared" si="2"/>
        <v>216</v>
      </c>
    </row>
    <row r="13" spans="2:12" x14ac:dyDescent="0.45">
      <c r="B13" s="76" t="s">
        <v>240</v>
      </c>
      <c r="C13" s="87">
        <v>10</v>
      </c>
      <c r="D13" s="77">
        <f t="shared" si="0"/>
        <v>120</v>
      </c>
      <c r="F13" s="76" t="s">
        <v>241</v>
      </c>
      <c r="G13" s="87">
        <v>9</v>
      </c>
      <c r="H13" s="77">
        <f t="shared" si="1"/>
        <v>108</v>
      </c>
      <c r="J13" s="76" t="s">
        <v>242</v>
      </c>
      <c r="K13" s="87">
        <v>6</v>
      </c>
      <c r="L13" s="77">
        <f t="shared" si="2"/>
        <v>72</v>
      </c>
    </row>
    <row r="14" spans="2:12" x14ac:dyDescent="0.45">
      <c r="B14" s="76" t="s">
        <v>243</v>
      </c>
      <c r="C14" s="87">
        <v>9</v>
      </c>
      <c r="D14" s="77">
        <f t="shared" si="0"/>
        <v>108</v>
      </c>
      <c r="F14" s="76" t="s">
        <v>244</v>
      </c>
      <c r="G14" s="87">
        <v>11</v>
      </c>
      <c r="H14" s="77">
        <f t="shared" si="1"/>
        <v>132</v>
      </c>
      <c r="J14" s="76" t="s">
        <v>245</v>
      </c>
      <c r="K14" s="87">
        <v>11</v>
      </c>
      <c r="L14" s="77">
        <f t="shared" si="2"/>
        <v>132</v>
      </c>
    </row>
    <row r="15" spans="2:12" x14ac:dyDescent="0.45">
      <c r="B15" s="314" t="s">
        <v>246</v>
      </c>
      <c r="C15" s="315">
        <v>3</v>
      </c>
      <c r="D15" s="316">
        <f t="shared" si="0"/>
        <v>36</v>
      </c>
      <c r="F15" s="76" t="s">
        <v>247</v>
      </c>
      <c r="G15" s="87">
        <v>6</v>
      </c>
      <c r="H15" s="77">
        <f t="shared" si="1"/>
        <v>72</v>
      </c>
      <c r="J15" s="79" t="s">
        <v>248</v>
      </c>
      <c r="K15" s="88">
        <v>8</v>
      </c>
      <c r="L15" s="78">
        <f t="shared" si="2"/>
        <v>96</v>
      </c>
    </row>
    <row r="16" spans="2:12" x14ac:dyDescent="0.45">
      <c r="B16" s="76" t="s">
        <v>249</v>
      </c>
      <c r="C16" s="87">
        <v>8</v>
      </c>
      <c r="D16" s="77">
        <f t="shared" si="0"/>
        <v>96</v>
      </c>
      <c r="F16" s="76" t="s">
        <v>250</v>
      </c>
      <c r="G16" s="87">
        <v>8</v>
      </c>
      <c r="H16" s="77">
        <f t="shared" si="1"/>
        <v>96</v>
      </c>
      <c r="J16" s="76" t="s">
        <v>251</v>
      </c>
      <c r="K16" s="87">
        <v>8</v>
      </c>
      <c r="L16" s="77">
        <f t="shared" si="2"/>
        <v>96</v>
      </c>
    </row>
    <row r="17" spans="2:12" x14ac:dyDescent="0.45">
      <c r="B17" s="76" t="s">
        <v>252</v>
      </c>
      <c r="C17" s="87">
        <v>25</v>
      </c>
      <c r="D17" s="77">
        <f t="shared" si="0"/>
        <v>300</v>
      </c>
      <c r="F17" s="76" t="s">
        <v>253</v>
      </c>
      <c r="G17" s="87">
        <v>14</v>
      </c>
      <c r="H17" s="77">
        <f t="shared" si="1"/>
        <v>168</v>
      </c>
      <c r="J17" s="314" t="s">
        <v>254</v>
      </c>
      <c r="K17" s="315">
        <v>3</v>
      </c>
      <c r="L17" s="316">
        <f t="shared" si="2"/>
        <v>36</v>
      </c>
    </row>
    <row r="18" spans="2:12" x14ac:dyDescent="0.45">
      <c r="B18" s="76" t="s">
        <v>255</v>
      </c>
      <c r="C18" s="87">
        <v>8</v>
      </c>
      <c r="D18" s="77">
        <f t="shared" si="0"/>
        <v>96</v>
      </c>
      <c r="F18" s="314" t="s">
        <v>256</v>
      </c>
      <c r="G18" s="315">
        <v>7</v>
      </c>
      <c r="H18" s="316">
        <f t="shared" si="1"/>
        <v>84</v>
      </c>
      <c r="J18" s="76" t="s">
        <v>257</v>
      </c>
      <c r="K18" s="87">
        <v>8</v>
      </c>
      <c r="L18" s="77">
        <f t="shared" si="2"/>
        <v>96</v>
      </c>
    </row>
    <row r="19" spans="2:12" x14ac:dyDescent="0.45">
      <c r="B19" s="311" t="s">
        <v>258</v>
      </c>
      <c r="C19" s="312">
        <v>13</v>
      </c>
      <c r="D19" s="313">
        <f t="shared" si="0"/>
        <v>156</v>
      </c>
      <c r="F19" s="314" t="s">
        <v>259</v>
      </c>
      <c r="G19" s="315">
        <v>6</v>
      </c>
      <c r="H19" s="316">
        <f t="shared" si="1"/>
        <v>72</v>
      </c>
      <c r="J19" s="76" t="s">
        <v>260</v>
      </c>
      <c r="K19" s="87">
        <v>9</v>
      </c>
      <c r="L19" s="77">
        <f t="shared" si="2"/>
        <v>108</v>
      </c>
    </row>
    <row r="20" spans="2:12" x14ac:dyDescent="0.45">
      <c r="B20" s="76" t="s">
        <v>261</v>
      </c>
      <c r="C20" s="87">
        <v>7</v>
      </c>
      <c r="D20" s="77">
        <f t="shared" si="0"/>
        <v>84</v>
      </c>
      <c r="F20" s="76" t="s">
        <v>262</v>
      </c>
      <c r="G20" s="87">
        <v>8</v>
      </c>
      <c r="H20" s="77">
        <f t="shared" si="1"/>
        <v>96</v>
      </c>
      <c r="J20" s="76" t="s">
        <v>263</v>
      </c>
      <c r="K20" s="87">
        <v>8</v>
      </c>
      <c r="L20" s="77">
        <f t="shared" si="2"/>
        <v>96</v>
      </c>
    </row>
    <row r="21" spans="2:12" x14ac:dyDescent="0.45">
      <c r="B21" s="76" t="s">
        <v>264</v>
      </c>
      <c r="C21" s="87">
        <v>7</v>
      </c>
      <c r="D21" s="77">
        <f t="shared" si="0"/>
        <v>84</v>
      </c>
      <c r="F21" s="76" t="s">
        <v>265</v>
      </c>
      <c r="G21" s="87">
        <v>10</v>
      </c>
      <c r="H21" s="77">
        <f t="shared" si="1"/>
        <v>120</v>
      </c>
      <c r="J21" s="76" t="s">
        <v>266</v>
      </c>
      <c r="K21" s="87">
        <v>8</v>
      </c>
      <c r="L21" s="77">
        <f t="shared" si="2"/>
        <v>96</v>
      </c>
    </row>
    <row r="22" spans="2:12" x14ac:dyDescent="0.45">
      <c r="B22" s="311" t="s">
        <v>267</v>
      </c>
      <c r="C22" s="312">
        <v>3</v>
      </c>
      <c r="D22" s="313">
        <f t="shared" si="0"/>
        <v>36</v>
      </c>
      <c r="F22" s="79" t="s">
        <v>268</v>
      </c>
      <c r="G22" s="88">
        <v>8</v>
      </c>
      <c r="H22" s="78">
        <f t="shared" si="1"/>
        <v>96</v>
      </c>
      <c r="J22" s="76" t="s">
        <v>269</v>
      </c>
      <c r="K22" s="87">
        <v>14</v>
      </c>
      <c r="L22" s="77">
        <f t="shared" si="2"/>
        <v>168</v>
      </c>
    </row>
    <row r="23" spans="2:12" x14ac:dyDescent="0.45">
      <c r="B23" s="76" t="s">
        <v>270</v>
      </c>
      <c r="C23" s="87">
        <v>8</v>
      </c>
      <c r="D23" s="77">
        <f t="shared" si="0"/>
        <v>96</v>
      </c>
      <c r="F23" s="76" t="s">
        <v>271</v>
      </c>
      <c r="G23" s="87">
        <v>14</v>
      </c>
      <c r="H23" s="77">
        <f t="shared" si="1"/>
        <v>168</v>
      </c>
      <c r="J23" s="76" t="s">
        <v>272</v>
      </c>
      <c r="K23" s="87">
        <v>9</v>
      </c>
      <c r="L23" s="77">
        <f t="shared" si="2"/>
        <v>108</v>
      </c>
    </row>
    <row r="24" spans="2:12" x14ac:dyDescent="0.45">
      <c r="B24" s="76" t="s">
        <v>273</v>
      </c>
      <c r="C24" s="87">
        <v>10</v>
      </c>
      <c r="D24" s="77">
        <f t="shared" si="0"/>
        <v>120</v>
      </c>
      <c r="F24" s="76" t="s">
        <v>274</v>
      </c>
      <c r="G24" s="87">
        <v>13</v>
      </c>
      <c r="H24" s="77">
        <f t="shared" si="1"/>
        <v>156</v>
      </c>
      <c r="J24" s="76" t="s">
        <v>275</v>
      </c>
      <c r="K24" s="87">
        <v>16</v>
      </c>
      <c r="L24" s="77">
        <f t="shared" si="2"/>
        <v>192</v>
      </c>
    </row>
    <row r="25" spans="2:12" x14ac:dyDescent="0.45">
      <c r="B25" s="76" t="s">
        <v>276</v>
      </c>
      <c r="C25" s="87">
        <v>17</v>
      </c>
      <c r="D25" s="77">
        <f t="shared" si="0"/>
        <v>204</v>
      </c>
      <c r="F25" s="76" t="s">
        <v>277</v>
      </c>
      <c r="G25" s="87">
        <v>13</v>
      </c>
      <c r="H25" s="77">
        <f t="shared" si="1"/>
        <v>156</v>
      </c>
      <c r="J25" s="76" t="s">
        <v>278</v>
      </c>
      <c r="K25" s="87">
        <v>13</v>
      </c>
      <c r="L25" s="77">
        <f t="shared" si="2"/>
        <v>156</v>
      </c>
    </row>
    <row r="26" spans="2:12" x14ac:dyDescent="0.45">
      <c r="B26" s="76" t="s">
        <v>279</v>
      </c>
      <c r="C26" s="87">
        <v>16</v>
      </c>
      <c r="D26" s="77">
        <f t="shared" si="0"/>
        <v>192</v>
      </c>
      <c r="F26" s="314" t="s">
        <v>280</v>
      </c>
      <c r="G26" s="315">
        <v>8</v>
      </c>
      <c r="H26" s="316">
        <f t="shared" si="1"/>
        <v>96</v>
      </c>
      <c r="J26" s="76" t="s">
        <v>281</v>
      </c>
      <c r="K26" s="87">
        <v>13</v>
      </c>
      <c r="L26" s="77">
        <f t="shared" si="2"/>
        <v>156</v>
      </c>
    </row>
    <row r="27" spans="2:12" x14ac:dyDescent="0.45">
      <c r="B27" s="76" t="s">
        <v>282</v>
      </c>
      <c r="C27" s="87">
        <v>3</v>
      </c>
      <c r="D27" s="77">
        <f t="shared" si="0"/>
        <v>36</v>
      </c>
      <c r="F27" s="314" t="s">
        <v>283</v>
      </c>
      <c r="G27" s="315">
        <v>14</v>
      </c>
      <c r="H27" s="316">
        <f t="shared" si="1"/>
        <v>168</v>
      </c>
      <c r="J27" s="76" t="s">
        <v>284</v>
      </c>
      <c r="K27" s="87">
        <v>6</v>
      </c>
      <c r="L27" s="77">
        <f t="shared" si="2"/>
        <v>72</v>
      </c>
    </row>
    <row r="28" spans="2:12" x14ac:dyDescent="0.45">
      <c r="B28" s="76" t="s">
        <v>285</v>
      </c>
      <c r="C28" s="87">
        <v>12</v>
      </c>
      <c r="D28" s="77">
        <f t="shared" si="0"/>
        <v>144</v>
      </c>
      <c r="F28" s="314" t="s">
        <v>286</v>
      </c>
      <c r="G28" s="315">
        <v>3</v>
      </c>
      <c r="H28" s="316">
        <f t="shared" si="1"/>
        <v>36</v>
      </c>
      <c r="J28" s="76" t="s">
        <v>287</v>
      </c>
      <c r="K28" s="87">
        <v>10</v>
      </c>
      <c r="L28" s="77">
        <f t="shared" si="2"/>
        <v>120</v>
      </c>
    </row>
    <row r="29" spans="2:12" x14ac:dyDescent="0.45">
      <c r="B29" s="76" t="s">
        <v>288</v>
      </c>
      <c r="C29" s="87">
        <v>8</v>
      </c>
      <c r="D29" s="77">
        <f t="shared" si="0"/>
        <v>96</v>
      </c>
      <c r="F29" s="314" t="s">
        <v>289</v>
      </c>
      <c r="G29" s="315">
        <v>9</v>
      </c>
      <c r="H29" s="316">
        <f t="shared" si="1"/>
        <v>108</v>
      </c>
      <c r="J29" s="76" t="s">
        <v>290</v>
      </c>
      <c r="K29" s="87">
        <v>20</v>
      </c>
      <c r="L29" s="77">
        <f t="shared" si="2"/>
        <v>240</v>
      </c>
    </row>
    <row r="30" spans="2:12" x14ac:dyDescent="0.45">
      <c r="B30" s="76" t="s">
        <v>291</v>
      </c>
      <c r="C30" s="87">
        <v>12</v>
      </c>
      <c r="D30" s="77">
        <f t="shared" si="0"/>
        <v>144</v>
      </c>
      <c r="F30" s="76" t="s">
        <v>292</v>
      </c>
      <c r="G30" s="87">
        <v>7</v>
      </c>
      <c r="H30" s="77">
        <f t="shared" si="1"/>
        <v>84</v>
      </c>
      <c r="J30" s="76" t="s">
        <v>293</v>
      </c>
      <c r="K30" s="87">
        <v>7</v>
      </c>
      <c r="L30" s="77">
        <f t="shared" si="2"/>
        <v>84</v>
      </c>
    </row>
    <row r="31" spans="2:12" x14ac:dyDescent="0.45">
      <c r="B31" s="76" t="s">
        <v>294</v>
      </c>
      <c r="C31" s="87">
        <v>14</v>
      </c>
      <c r="D31" s="77">
        <f t="shared" si="0"/>
        <v>168</v>
      </c>
      <c r="F31" s="76" t="s">
        <v>295</v>
      </c>
      <c r="G31" s="87">
        <v>8</v>
      </c>
      <c r="H31" s="77">
        <f t="shared" si="1"/>
        <v>96</v>
      </c>
      <c r="J31" s="76" t="s">
        <v>296</v>
      </c>
      <c r="K31" s="87">
        <v>14</v>
      </c>
      <c r="L31" s="77">
        <f t="shared" si="2"/>
        <v>168</v>
      </c>
    </row>
    <row r="32" spans="2:12" x14ac:dyDescent="0.45">
      <c r="B32" s="79" t="s">
        <v>297</v>
      </c>
      <c r="C32" s="88">
        <v>13</v>
      </c>
      <c r="D32" s="78">
        <f t="shared" si="0"/>
        <v>156</v>
      </c>
      <c r="F32" s="76" t="s">
        <v>298</v>
      </c>
      <c r="G32" s="87">
        <v>9</v>
      </c>
      <c r="H32" s="77">
        <f t="shared" si="1"/>
        <v>108</v>
      </c>
      <c r="J32" s="76" t="s">
        <v>299</v>
      </c>
      <c r="K32" s="87">
        <v>8</v>
      </c>
      <c r="L32" s="77">
        <f t="shared" si="2"/>
        <v>96</v>
      </c>
    </row>
    <row r="33" spans="2:12" x14ac:dyDescent="0.45">
      <c r="B33" s="76" t="s">
        <v>300</v>
      </c>
      <c r="C33" s="87">
        <v>7</v>
      </c>
      <c r="D33" s="77">
        <f t="shared" si="0"/>
        <v>84</v>
      </c>
      <c r="F33" s="79" t="s">
        <v>301</v>
      </c>
      <c r="G33" s="88">
        <v>13</v>
      </c>
      <c r="H33" s="78">
        <f t="shared" si="1"/>
        <v>156</v>
      </c>
      <c r="J33" s="76" t="s">
        <v>302</v>
      </c>
      <c r="K33" s="87">
        <v>8</v>
      </c>
      <c r="L33" s="77">
        <f t="shared" si="2"/>
        <v>96</v>
      </c>
    </row>
    <row r="34" spans="2:12" x14ac:dyDescent="0.45">
      <c r="B34" s="76" t="s">
        <v>303</v>
      </c>
      <c r="C34" s="87">
        <v>13</v>
      </c>
      <c r="D34" s="77">
        <f t="shared" si="0"/>
        <v>156</v>
      </c>
      <c r="F34" s="76" t="s">
        <v>304</v>
      </c>
      <c r="G34" s="87">
        <v>6</v>
      </c>
      <c r="H34" s="77">
        <f t="shared" si="1"/>
        <v>72</v>
      </c>
      <c r="J34" s="79" t="s">
        <v>305</v>
      </c>
      <c r="K34" s="88">
        <v>7</v>
      </c>
      <c r="L34" s="78">
        <f t="shared" si="2"/>
        <v>84</v>
      </c>
    </row>
    <row r="35" spans="2:12" x14ac:dyDescent="0.45">
      <c r="B35" s="76" t="s">
        <v>306</v>
      </c>
      <c r="C35" s="87">
        <v>6</v>
      </c>
      <c r="D35" s="77">
        <f t="shared" si="0"/>
        <v>72</v>
      </c>
      <c r="F35" s="76" t="s">
        <v>307</v>
      </c>
      <c r="G35" s="87">
        <v>10</v>
      </c>
      <c r="H35" s="77">
        <f t="shared" si="1"/>
        <v>120</v>
      </c>
      <c r="J35" s="76" t="s">
        <v>308</v>
      </c>
      <c r="K35" s="87">
        <v>15</v>
      </c>
      <c r="L35" s="77">
        <f t="shared" si="2"/>
        <v>180</v>
      </c>
    </row>
    <row r="36" spans="2:12" x14ac:dyDescent="0.45">
      <c r="B36" s="76" t="s">
        <v>309</v>
      </c>
      <c r="C36" s="87">
        <v>7</v>
      </c>
      <c r="D36" s="77">
        <f t="shared" si="0"/>
        <v>84</v>
      </c>
      <c r="F36" s="76" t="s">
        <v>310</v>
      </c>
      <c r="G36" s="87">
        <v>18</v>
      </c>
      <c r="H36" s="77">
        <f t="shared" si="1"/>
        <v>216</v>
      </c>
      <c r="J36" s="76" t="s">
        <v>311</v>
      </c>
      <c r="K36" s="87">
        <v>8</v>
      </c>
      <c r="L36" s="77">
        <f t="shared" si="2"/>
        <v>96</v>
      </c>
    </row>
    <row r="37" spans="2:12" x14ac:dyDescent="0.45">
      <c r="B37" s="76" t="s">
        <v>312</v>
      </c>
      <c r="C37" s="87">
        <v>5</v>
      </c>
      <c r="D37" s="77">
        <f t="shared" si="0"/>
        <v>60</v>
      </c>
      <c r="F37" s="76" t="s">
        <v>313</v>
      </c>
      <c r="G37" s="87">
        <v>13</v>
      </c>
      <c r="H37" s="77">
        <f t="shared" si="1"/>
        <v>156</v>
      </c>
      <c r="J37" s="76" t="s">
        <v>314</v>
      </c>
      <c r="K37" s="87">
        <v>10</v>
      </c>
      <c r="L37" s="77">
        <f t="shared" si="2"/>
        <v>120</v>
      </c>
    </row>
    <row r="38" spans="2:12" x14ac:dyDescent="0.45">
      <c r="B38" s="76" t="s">
        <v>315</v>
      </c>
      <c r="C38" s="87">
        <v>7</v>
      </c>
      <c r="D38" s="77">
        <f t="shared" si="0"/>
        <v>84</v>
      </c>
      <c r="F38" s="76" t="s">
        <v>316</v>
      </c>
      <c r="G38" s="87">
        <v>8</v>
      </c>
      <c r="H38" s="77">
        <f t="shared" si="1"/>
        <v>96</v>
      </c>
      <c r="J38" s="76" t="s">
        <v>317</v>
      </c>
      <c r="K38" s="87">
        <v>23</v>
      </c>
      <c r="L38" s="77">
        <f t="shared" si="2"/>
        <v>276</v>
      </c>
    </row>
    <row r="39" spans="2:12" x14ac:dyDescent="0.45">
      <c r="B39" s="76" t="s">
        <v>318</v>
      </c>
      <c r="C39" s="87">
        <v>13</v>
      </c>
      <c r="D39" s="77">
        <f t="shared" si="0"/>
        <v>156</v>
      </c>
      <c r="F39" s="76" t="s">
        <v>319</v>
      </c>
      <c r="G39" s="87">
        <v>7</v>
      </c>
      <c r="H39" s="77">
        <f t="shared" si="1"/>
        <v>84</v>
      </c>
      <c r="J39" s="79" t="s">
        <v>320</v>
      </c>
      <c r="K39" s="88">
        <v>8</v>
      </c>
      <c r="L39" s="78">
        <f t="shared" si="2"/>
        <v>96</v>
      </c>
    </row>
    <row r="40" spans="2:12" x14ac:dyDescent="0.45">
      <c r="B40" s="76" t="s">
        <v>321</v>
      </c>
      <c r="C40" s="87">
        <v>14</v>
      </c>
      <c r="D40" s="77">
        <f t="shared" si="0"/>
        <v>168</v>
      </c>
      <c r="F40" s="76" t="s">
        <v>322</v>
      </c>
      <c r="G40" s="87">
        <v>7</v>
      </c>
      <c r="H40" s="77">
        <f t="shared" si="1"/>
        <v>84</v>
      </c>
      <c r="J40" s="76" t="s">
        <v>323</v>
      </c>
      <c r="K40" s="87">
        <v>11</v>
      </c>
      <c r="L40" s="77">
        <f t="shared" si="2"/>
        <v>132</v>
      </c>
    </row>
    <row r="41" spans="2:12" x14ac:dyDescent="0.45">
      <c r="B41" s="76" t="s">
        <v>324</v>
      </c>
      <c r="C41" s="87">
        <v>7</v>
      </c>
      <c r="D41" s="77">
        <f t="shared" si="0"/>
        <v>84</v>
      </c>
      <c r="F41" s="76" t="s">
        <v>325</v>
      </c>
      <c r="G41" s="87">
        <v>7</v>
      </c>
      <c r="H41" s="77">
        <f t="shared" si="1"/>
        <v>84</v>
      </c>
      <c r="J41" s="79" t="s">
        <v>326</v>
      </c>
      <c r="K41" s="88">
        <v>8</v>
      </c>
      <c r="L41" s="78">
        <f t="shared" si="2"/>
        <v>96</v>
      </c>
    </row>
    <row r="42" spans="2:12" x14ac:dyDescent="0.45">
      <c r="B42" s="76" t="s">
        <v>327</v>
      </c>
      <c r="C42" s="87">
        <v>8</v>
      </c>
      <c r="D42" s="77">
        <f t="shared" si="0"/>
        <v>96</v>
      </c>
      <c r="F42" s="79" t="s">
        <v>328</v>
      </c>
      <c r="G42" s="88">
        <v>8</v>
      </c>
      <c r="H42" s="78">
        <f t="shared" si="1"/>
        <v>96</v>
      </c>
      <c r="J42" s="76" t="s">
        <v>329</v>
      </c>
      <c r="K42" s="87">
        <v>14</v>
      </c>
      <c r="L42" s="77">
        <f t="shared" si="2"/>
        <v>168</v>
      </c>
    </row>
    <row r="43" spans="2:12" x14ac:dyDescent="0.45">
      <c r="B43" s="317" t="s">
        <v>330</v>
      </c>
      <c r="C43" s="318">
        <v>5</v>
      </c>
      <c r="D43" s="319">
        <f t="shared" si="0"/>
        <v>60</v>
      </c>
      <c r="F43" s="76" t="s">
        <v>331</v>
      </c>
      <c r="G43" s="87">
        <v>5</v>
      </c>
      <c r="H43" s="77">
        <f t="shared" si="1"/>
        <v>60</v>
      </c>
      <c r="J43" s="76" t="s">
        <v>332</v>
      </c>
      <c r="K43" s="87">
        <v>8</v>
      </c>
      <c r="L43" s="77">
        <f t="shared" si="2"/>
        <v>96</v>
      </c>
    </row>
    <row r="44" spans="2:12" x14ac:dyDescent="0.45">
      <c r="B44" s="76" t="s">
        <v>333</v>
      </c>
      <c r="C44" s="87">
        <v>8</v>
      </c>
      <c r="D44" s="77">
        <f t="shared" si="0"/>
        <v>96</v>
      </c>
      <c r="F44" s="76" t="s">
        <v>334</v>
      </c>
      <c r="G44" s="87">
        <v>10</v>
      </c>
      <c r="H44" s="77">
        <f t="shared" si="1"/>
        <v>120</v>
      </c>
      <c r="J44" s="76" t="s">
        <v>335</v>
      </c>
      <c r="K44" s="87">
        <v>8</v>
      </c>
      <c r="L44" s="77">
        <f t="shared" si="2"/>
        <v>96</v>
      </c>
    </row>
    <row r="45" spans="2:12" x14ac:dyDescent="0.45">
      <c r="B45" s="76" t="s">
        <v>336</v>
      </c>
      <c r="C45" s="87">
        <v>11</v>
      </c>
      <c r="D45" s="77">
        <f t="shared" si="0"/>
        <v>132</v>
      </c>
      <c r="F45" s="314" t="s">
        <v>337</v>
      </c>
      <c r="G45" s="315">
        <v>3</v>
      </c>
      <c r="H45" s="316">
        <f t="shared" si="1"/>
        <v>36</v>
      </c>
      <c r="J45" s="76" t="s">
        <v>338</v>
      </c>
      <c r="K45" s="87">
        <v>10</v>
      </c>
      <c r="L45" s="77">
        <f t="shared" si="2"/>
        <v>120</v>
      </c>
    </row>
    <row r="46" spans="2:12" x14ac:dyDescent="0.45">
      <c r="B46" s="76" t="s">
        <v>339</v>
      </c>
      <c r="C46" s="87">
        <v>7</v>
      </c>
      <c r="D46" s="77">
        <f t="shared" si="0"/>
        <v>84</v>
      </c>
      <c r="F46" s="79" t="s">
        <v>340</v>
      </c>
      <c r="G46" s="88">
        <v>19</v>
      </c>
      <c r="H46" s="78">
        <f t="shared" si="1"/>
        <v>228</v>
      </c>
      <c r="J46" s="76" t="s">
        <v>341</v>
      </c>
      <c r="K46" s="87">
        <v>13</v>
      </c>
      <c r="L46" s="77">
        <f t="shared" si="2"/>
        <v>156</v>
      </c>
    </row>
    <row r="47" spans="2:12" x14ac:dyDescent="0.45">
      <c r="B47" s="76" t="s">
        <v>342</v>
      </c>
      <c r="C47" s="87">
        <v>7</v>
      </c>
      <c r="D47" s="77">
        <f t="shared" si="0"/>
        <v>84</v>
      </c>
      <c r="F47" s="76" t="s">
        <v>343</v>
      </c>
      <c r="G47" s="87">
        <v>11</v>
      </c>
      <c r="H47" s="77">
        <f t="shared" si="1"/>
        <v>132</v>
      </c>
      <c r="J47" s="76" t="s">
        <v>344</v>
      </c>
      <c r="K47" s="87">
        <v>7</v>
      </c>
      <c r="L47" s="77">
        <f t="shared" si="2"/>
        <v>84</v>
      </c>
    </row>
    <row r="48" spans="2:12" x14ac:dyDescent="0.45">
      <c r="B48" s="76" t="s">
        <v>345</v>
      </c>
      <c r="C48" s="87">
        <v>7</v>
      </c>
      <c r="D48" s="77">
        <f t="shared" si="0"/>
        <v>84</v>
      </c>
      <c r="F48" s="76" t="s">
        <v>346</v>
      </c>
      <c r="G48" s="87">
        <v>9</v>
      </c>
      <c r="H48" s="77">
        <f t="shared" si="1"/>
        <v>108</v>
      </c>
      <c r="J48" s="76" t="s">
        <v>347</v>
      </c>
      <c r="K48" s="87">
        <v>7</v>
      </c>
      <c r="L48" s="77">
        <f t="shared" si="2"/>
        <v>84</v>
      </c>
    </row>
    <row r="49" spans="2:12" x14ac:dyDescent="0.45">
      <c r="B49" s="76" t="s">
        <v>348</v>
      </c>
      <c r="C49" s="87">
        <v>20</v>
      </c>
      <c r="D49" s="77">
        <f t="shared" si="0"/>
        <v>240</v>
      </c>
      <c r="F49" s="76" t="s">
        <v>349</v>
      </c>
      <c r="G49" s="87">
        <v>10</v>
      </c>
      <c r="H49" s="77">
        <f t="shared" si="1"/>
        <v>120</v>
      </c>
      <c r="J49" s="79" t="s">
        <v>350</v>
      </c>
      <c r="K49" s="88">
        <v>9</v>
      </c>
      <c r="L49" s="78">
        <f t="shared" si="2"/>
        <v>108</v>
      </c>
    </row>
    <row r="50" spans="2:12" x14ac:dyDescent="0.45">
      <c r="B50" s="76" t="s">
        <v>351</v>
      </c>
      <c r="C50" s="87">
        <v>7</v>
      </c>
      <c r="D50" s="77">
        <f t="shared" si="0"/>
        <v>84</v>
      </c>
      <c r="F50" s="79" t="s">
        <v>352</v>
      </c>
      <c r="G50" s="88">
        <v>8</v>
      </c>
      <c r="H50" s="78">
        <f t="shared" si="1"/>
        <v>96</v>
      </c>
      <c r="J50" s="76" t="s">
        <v>353</v>
      </c>
      <c r="K50" s="87">
        <v>11</v>
      </c>
      <c r="L50" s="77">
        <f t="shared" si="2"/>
        <v>132</v>
      </c>
    </row>
    <row r="51" spans="2:12" x14ac:dyDescent="0.45">
      <c r="B51" s="79" t="s">
        <v>354</v>
      </c>
      <c r="C51" s="88">
        <v>15</v>
      </c>
      <c r="D51" s="78">
        <f t="shared" si="0"/>
        <v>180</v>
      </c>
      <c r="F51" s="76" t="s">
        <v>355</v>
      </c>
      <c r="G51" s="87">
        <v>8</v>
      </c>
      <c r="H51" s="77">
        <f t="shared" si="1"/>
        <v>96</v>
      </c>
      <c r="J51" s="76" t="s">
        <v>356</v>
      </c>
      <c r="K51" s="87">
        <v>5</v>
      </c>
      <c r="L51" s="77">
        <f t="shared" si="2"/>
        <v>60</v>
      </c>
    </row>
    <row r="52" spans="2:12" x14ac:dyDescent="0.45">
      <c r="B52" s="76" t="s">
        <v>357</v>
      </c>
      <c r="C52" s="87">
        <v>14</v>
      </c>
      <c r="D52" s="77">
        <f t="shared" si="0"/>
        <v>168</v>
      </c>
      <c r="F52" s="76" t="s">
        <v>358</v>
      </c>
      <c r="G52" s="87">
        <v>23</v>
      </c>
      <c r="H52" s="77">
        <f t="shared" si="1"/>
        <v>276</v>
      </c>
      <c r="J52" s="76" t="s">
        <v>359</v>
      </c>
      <c r="K52" s="87">
        <v>15</v>
      </c>
      <c r="L52" s="77">
        <f t="shared" si="2"/>
        <v>180</v>
      </c>
    </row>
    <row r="53" spans="2:12" x14ac:dyDescent="0.45">
      <c r="B53" s="76" t="s">
        <v>360</v>
      </c>
      <c r="C53" s="87">
        <v>20</v>
      </c>
      <c r="D53" s="77">
        <f t="shared" si="0"/>
        <v>240</v>
      </c>
      <c r="F53" s="314" t="s">
        <v>361</v>
      </c>
      <c r="G53" s="315">
        <v>3</v>
      </c>
      <c r="H53" s="316">
        <f t="shared" si="1"/>
        <v>36</v>
      </c>
      <c r="J53" s="76" t="s">
        <v>362</v>
      </c>
      <c r="K53" s="87">
        <v>8</v>
      </c>
      <c r="L53" s="77">
        <f t="shared" si="2"/>
        <v>96</v>
      </c>
    </row>
    <row r="54" spans="2:12" x14ac:dyDescent="0.45">
      <c r="B54" s="314" t="s">
        <v>363</v>
      </c>
      <c r="C54" s="315">
        <v>5</v>
      </c>
      <c r="D54" s="316">
        <f t="shared" si="0"/>
        <v>60</v>
      </c>
      <c r="F54" s="314" t="s">
        <v>364</v>
      </c>
      <c r="G54" s="315">
        <v>3</v>
      </c>
      <c r="H54" s="316">
        <f t="shared" si="1"/>
        <v>36</v>
      </c>
      <c r="J54" s="76" t="s">
        <v>365</v>
      </c>
      <c r="K54" s="87">
        <v>10</v>
      </c>
      <c r="L54" s="77">
        <f t="shared" si="2"/>
        <v>120</v>
      </c>
    </row>
    <row r="55" spans="2:12" x14ac:dyDescent="0.45">
      <c r="B55" s="76" t="s">
        <v>366</v>
      </c>
      <c r="C55" s="87">
        <v>13</v>
      </c>
      <c r="D55" s="77">
        <f t="shared" si="0"/>
        <v>156</v>
      </c>
      <c r="F55" s="314" t="s">
        <v>367</v>
      </c>
      <c r="G55" s="315">
        <v>6</v>
      </c>
      <c r="H55" s="316">
        <f t="shared" si="1"/>
        <v>72</v>
      </c>
      <c r="J55" s="76" t="s">
        <v>368</v>
      </c>
      <c r="K55" s="87">
        <v>12</v>
      </c>
      <c r="L55" s="77">
        <f t="shared" si="2"/>
        <v>144</v>
      </c>
    </row>
    <row r="56" spans="2:12" x14ac:dyDescent="0.45">
      <c r="B56" s="76" t="s">
        <v>369</v>
      </c>
      <c r="C56" s="87">
        <v>11</v>
      </c>
      <c r="D56" s="77">
        <f t="shared" si="0"/>
        <v>132</v>
      </c>
      <c r="F56" s="76" t="s">
        <v>370</v>
      </c>
      <c r="G56" s="87">
        <v>8</v>
      </c>
      <c r="H56" s="77">
        <f t="shared" si="1"/>
        <v>96</v>
      </c>
      <c r="J56" s="76" t="s">
        <v>371</v>
      </c>
      <c r="K56" s="87">
        <v>8</v>
      </c>
      <c r="L56" s="77">
        <f t="shared" si="2"/>
        <v>96</v>
      </c>
    </row>
    <row r="57" spans="2:12" x14ac:dyDescent="0.45">
      <c r="B57" s="76" t="s">
        <v>372</v>
      </c>
      <c r="C57" s="87">
        <v>8</v>
      </c>
      <c r="D57" s="77">
        <f t="shared" si="0"/>
        <v>96</v>
      </c>
      <c r="F57" s="79" t="s">
        <v>373</v>
      </c>
      <c r="G57" s="88">
        <v>13</v>
      </c>
      <c r="H57" s="78">
        <f t="shared" si="1"/>
        <v>156</v>
      </c>
      <c r="J57" s="76" t="s">
        <v>374</v>
      </c>
      <c r="K57" s="87">
        <v>14</v>
      </c>
      <c r="L57" s="77">
        <f t="shared" si="2"/>
        <v>168</v>
      </c>
    </row>
    <row r="58" spans="2:12" ht="12.6" x14ac:dyDescent="0.45">
      <c r="B58" s="76" t="s">
        <v>375</v>
      </c>
      <c r="C58" s="87">
        <v>15</v>
      </c>
      <c r="D58" s="77">
        <f t="shared" si="0"/>
        <v>180</v>
      </c>
      <c r="F58" s="809"/>
      <c r="G58" s="90"/>
      <c r="H58" s="72"/>
      <c r="J58" s="79" t="s">
        <v>376</v>
      </c>
      <c r="K58" s="88">
        <v>3</v>
      </c>
      <c r="L58" s="78">
        <f t="shared" si="2"/>
        <v>36</v>
      </c>
    </row>
    <row r="59" spans="2:12" x14ac:dyDescent="0.45">
      <c r="B59" s="76" t="s">
        <v>377</v>
      </c>
      <c r="C59" s="87">
        <v>5</v>
      </c>
      <c r="D59" s="77">
        <f t="shared" si="0"/>
        <v>60</v>
      </c>
      <c r="F59" s="314" t="s">
        <v>516</v>
      </c>
      <c r="G59" s="810">
        <v>3</v>
      </c>
      <c r="H59" s="811">
        <v>36</v>
      </c>
      <c r="J59" s="76" t="s">
        <v>378</v>
      </c>
      <c r="K59" s="87">
        <v>8</v>
      </c>
      <c r="L59" s="77">
        <f t="shared" si="2"/>
        <v>96</v>
      </c>
    </row>
    <row r="60" spans="2:12" x14ac:dyDescent="0.45">
      <c r="B60" s="79" t="s">
        <v>379</v>
      </c>
      <c r="C60" s="88">
        <v>8</v>
      </c>
      <c r="D60" s="78">
        <f t="shared" si="0"/>
        <v>96</v>
      </c>
      <c r="F60" s="71"/>
      <c r="G60" s="90"/>
      <c r="H60" s="72"/>
      <c r="J60" s="76" t="s">
        <v>380</v>
      </c>
      <c r="K60" s="87">
        <v>14</v>
      </c>
      <c r="L60" s="77">
        <f t="shared" si="2"/>
        <v>168</v>
      </c>
    </row>
    <row r="61" spans="2:12" x14ac:dyDescent="0.45">
      <c r="B61" s="80" t="s">
        <v>381</v>
      </c>
      <c r="C61" s="89">
        <v>7</v>
      </c>
      <c r="D61" s="83">
        <f t="shared" si="0"/>
        <v>84</v>
      </c>
      <c r="F61" s="71"/>
      <c r="G61" s="90"/>
      <c r="H61" s="72"/>
      <c r="J61" s="76" t="s">
        <v>382</v>
      </c>
      <c r="K61" s="87">
        <v>8</v>
      </c>
      <c r="L61" s="77">
        <f t="shared" si="2"/>
        <v>96</v>
      </c>
    </row>
    <row r="62" spans="2:12" x14ac:dyDescent="0.45">
      <c r="B62" s="71"/>
      <c r="C62" s="90"/>
      <c r="D62" s="72"/>
      <c r="F62" s="71"/>
      <c r="G62" s="90"/>
      <c r="H62" s="72"/>
      <c r="J62" s="76" t="s">
        <v>383</v>
      </c>
      <c r="K62" s="87">
        <v>6</v>
      </c>
      <c r="L62" s="77">
        <f t="shared" si="2"/>
        <v>72</v>
      </c>
    </row>
    <row r="63" spans="2:12" x14ac:dyDescent="0.45">
      <c r="B63" s="81"/>
      <c r="C63" s="91"/>
      <c r="D63" s="85"/>
      <c r="E63" s="82"/>
      <c r="F63" s="81"/>
      <c r="G63" s="91"/>
      <c r="H63" s="85"/>
      <c r="I63" s="82"/>
      <c r="J63" s="79" t="s">
        <v>384</v>
      </c>
      <c r="K63" s="88">
        <v>8</v>
      </c>
      <c r="L63" s="78">
        <f t="shared" si="2"/>
        <v>96</v>
      </c>
    </row>
    <row r="65" spans="6:13" ht="37.5" customHeight="1" x14ac:dyDescent="0.45">
      <c r="F65" s="1243" t="s">
        <v>449</v>
      </c>
      <c r="G65" s="1244"/>
      <c r="H65" s="1244"/>
      <c r="I65" s="1242"/>
      <c r="J65" s="1242"/>
      <c r="K65" s="1242"/>
      <c r="M65" s="66"/>
    </row>
    <row r="66" spans="6:13" ht="14.4" x14ac:dyDescent="0.45">
      <c r="F66" s="65"/>
    </row>
    <row r="67" spans="6:13" ht="14.4" x14ac:dyDescent="0.45">
      <c r="F67" s="65"/>
    </row>
    <row r="68" spans="6:13" x14ac:dyDescent="0.45">
      <c r="F68" s="1241" t="s">
        <v>449</v>
      </c>
      <c r="G68" s="1242"/>
      <c r="H68" s="1242"/>
    </row>
    <row r="70" spans="6:13" x14ac:dyDescent="0.45">
      <c r="F70" s="229"/>
      <c r="G70" s="230"/>
      <c r="H70" s="230"/>
    </row>
    <row r="71" spans="6:13" x14ac:dyDescent="0.45">
      <c r="F71" s="231"/>
      <c r="G71" s="230"/>
      <c r="H71" s="230"/>
    </row>
    <row r="72" spans="6:13" x14ac:dyDescent="0.45">
      <c r="F72" s="231"/>
      <c r="G72" s="230"/>
      <c r="H72" s="230"/>
    </row>
    <row r="73" spans="6:13" x14ac:dyDescent="0.45">
      <c r="F73" s="229"/>
      <c r="G73" s="230"/>
      <c r="H73" s="230"/>
    </row>
    <row r="74" spans="6:13" x14ac:dyDescent="0.45">
      <c r="F74" s="229"/>
      <c r="G74" s="230"/>
      <c r="H74" s="230"/>
    </row>
    <row r="75" spans="6:13" x14ac:dyDescent="0.45">
      <c r="F75" s="229"/>
      <c r="G75" s="230"/>
      <c r="H75" s="230"/>
    </row>
    <row r="76" spans="6:13" x14ac:dyDescent="0.45">
      <c r="F76" s="229"/>
      <c r="G76" s="230"/>
      <c r="H76" s="230"/>
    </row>
    <row r="77" spans="6:13" x14ac:dyDescent="0.45">
      <c r="F77" s="229"/>
      <c r="G77" s="230"/>
      <c r="H77" s="230"/>
    </row>
    <row r="78" spans="6:13" x14ac:dyDescent="0.45">
      <c r="F78" s="229"/>
      <c r="G78" s="230"/>
      <c r="H78"/>
    </row>
  </sheetData>
  <sheetProtection password="CEB0" sheet="1" objects="1" scenarios="1"/>
  <mergeCells count="5">
    <mergeCell ref="C6:D6"/>
    <mergeCell ref="G6:H6"/>
    <mergeCell ref="K6:L6"/>
    <mergeCell ref="F68:H68"/>
    <mergeCell ref="F65:K65"/>
  </mergeCells>
  <hyperlinks>
    <hyperlink ref="F65" r:id="rId1" xr:uid="{00000000-0004-0000-0B00-000000000000}"/>
  </hyperlinks>
  <pageMargins left="0.70866141732283472" right="0.27559055118110237" top="0.47244094488188981" bottom="0.35433070866141736" header="0.31496062992125984" footer="0.31496062992125984"/>
  <pageSetup paperSize="9" orientation="portrait" r:id="rId2"/>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A51"/>
  <sheetViews>
    <sheetView workbookViewId="0"/>
  </sheetViews>
  <sheetFormatPr baseColWidth="10" defaultColWidth="11.44140625" defaultRowHeight="13.8" x14ac:dyDescent="0.45"/>
  <cols>
    <col min="1" max="1" width="11.44140625" style="831"/>
    <col min="2" max="2" width="12.83203125" style="831" bestFit="1" customWidth="1"/>
    <col min="3" max="3" width="11.44140625" style="831"/>
    <col min="4" max="4" width="27.83203125" style="832" bestFit="1" customWidth="1"/>
    <col min="5" max="5" width="13" style="832" customWidth="1"/>
    <col min="6" max="6" width="11.44140625" style="832"/>
    <col min="7" max="7" width="9.44140625" style="832" customWidth="1"/>
    <col min="8" max="8" width="12" style="831" customWidth="1"/>
    <col min="9" max="9" width="3.83203125" style="831" customWidth="1"/>
    <col min="10" max="10" width="12.5546875" style="831" customWidth="1"/>
    <col min="11" max="11" width="15.83203125" style="831" customWidth="1"/>
    <col min="12" max="12" width="9" style="831" customWidth="1"/>
    <col min="13" max="13" width="8" style="831" customWidth="1"/>
    <col min="14" max="14" width="12.83203125" style="831" bestFit="1" customWidth="1"/>
    <col min="15" max="16384" width="11.44140625" style="831"/>
  </cols>
  <sheetData>
    <row r="1" spans="2:27" s="863" customFormat="1" ht="12.6" thickBot="1" x14ac:dyDescent="0.45">
      <c r="D1" s="864"/>
      <c r="E1" s="865"/>
      <c r="F1" s="865"/>
      <c r="G1" s="865"/>
    </row>
    <row r="2" spans="2:27" s="863" customFormat="1" ht="18" thickBot="1" x14ac:dyDescent="0.65">
      <c r="B2" s="1245" t="s">
        <v>492</v>
      </c>
      <c r="C2" s="1246"/>
      <c r="D2" s="1246"/>
      <c r="E2" s="1246"/>
      <c r="F2" s="1246"/>
      <c r="G2" s="1246"/>
      <c r="H2" s="1246"/>
      <c r="I2" s="1246"/>
      <c r="J2" s="1246"/>
      <c r="K2" s="1246"/>
      <c r="L2" s="1246"/>
      <c r="M2" s="1246"/>
      <c r="N2" s="1247"/>
      <c r="AA2" s="862" t="s">
        <v>539</v>
      </c>
    </row>
    <row r="3" spans="2:27" x14ac:dyDescent="0.45">
      <c r="H3" s="857"/>
    </row>
    <row r="4" spans="2:27" x14ac:dyDescent="0.45">
      <c r="C4" s="1248" t="s">
        <v>540</v>
      </c>
      <c r="D4" s="1248"/>
      <c r="E4" s="1248"/>
      <c r="F4" s="1248"/>
      <c r="G4" s="1248"/>
      <c r="H4" s="1248"/>
      <c r="I4" s="1248"/>
      <c r="J4" s="1248"/>
      <c r="K4" s="1248"/>
      <c r="L4" s="1248"/>
      <c r="M4" s="1248"/>
      <c r="N4" s="1248"/>
    </row>
    <row r="5" spans="2:27" x14ac:dyDescent="0.45">
      <c r="C5" s="866" t="s">
        <v>541</v>
      </c>
      <c r="E5" s="866"/>
      <c r="H5" s="857"/>
    </row>
    <row r="6" spans="2:27" x14ac:dyDescent="0.45">
      <c r="B6" s="865"/>
      <c r="C6" s="865"/>
      <c r="D6" s="864"/>
      <c r="E6" s="864"/>
      <c r="F6" s="864"/>
      <c r="G6" s="865"/>
      <c r="H6" s="867"/>
      <c r="I6" s="865"/>
      <c r="J6" s="866" t="s">
        <v>154</v>
      </c>
      <c r="K6" s="865"/>
      <c r="L6" s="865"/>
    </row>
    <row r="7" spans="2:27" x14ac:dyDescent="0.45">
      <c r="B7" s="868" t="s">
        <v>427</v>
      </c>
      <c r="C7" s="869" t="s">
        <v>154</v>
      </c>
      <c r="D7" s="870" t="s">
        <v>385</v>
      </c>
      <c r="E7" s="871" t="s">
        <v>415</v>
      </c>
      <c r="F7" s="872">
        <v>40000</v>
      </c>
      <c r="G7" s="865"/>
      <c r="H7" s="865" t="s">
        <v>154</v>
      </c>
      <c r="I7" s="865"/>
      <c r="J7" s="865"/>
      <c r="K7" s="865"/>
      <c r="L7" s="873"/>
    </row>
    <row r="8" spans="2:27" x14ac:dyDescent="0.45">
      <c r="B8" s="865"/>
      <c r="C8" s="865"/>
      <c r="D8" s="870"/>
      <c r="E8" s="871" t="s">
        <v>187</v>
      </c>
      <c r="F8" s="874">
        <f>F7/12</f>
        <v>3333.3333333333335</v>
      </c>
      <c r="G8" s="865"/>
      <c r="H8" s="865"/>
      <c r="I8" s="865"/>
      <c r="J8" s="865"/>
      <c r="K8" s="865"/>
      <c r="L8" s="865"/>
    </row>
    <row r="9" spans="2:27" x14ac:dyDescent="0.45">
      <c r="B9" s="865"/>
      <c r="C9" s="865"/>
      <c r="D9" s="870" t="s">
        <v>416</v>
      </c>
      <c r="E9" s="871" t="s">
        <v>417</v>
      </c>
      <c r="F9" s="872">
        <v>50</v>
      </c>
      <c r="G9" s="869" t="s">
        <v>433</v>
      </c>
      <c r="H9" s="832" t="s">
        <v>154</v>
      </c>
      <c r="I9" s="865"/>
      <c r="J9" s="865"/>
      <c r="K9" s="865"/>
      <c r="L9" s="865"/>
      <c r="M9" s="831" t="s">
        <v>154</v>
      </c>
    </row>
    <row r="10" spans="2:27" x14ac:dyDescent="0.45">
      <c r="B10" s="865"/>
      <c r="C10" s="865"/>
      <c r="D10" s="875"/>
      <c r="E10" s="876" t="s">
        <v>187</v>
      </c>
      <c r="F10" s="877">
        <f>F9/5*21.5</f>
        <v>215</v>
      </c>
      <c r="G10" s="869" t="s">
        <v>433</v>
      </c>
      <c r="H10" s="832" t="s">
        <v>542</v>
      </c>
      <c r="I10" s="865"/>
      <c r="J10" s="865"/>
      <c r="K10" s="865"/>
      <c r="L10" s="865"/>
    </row>
    <row r="11" spans="2:27" x14ac:dyDescent="0.45">
      <c r="B11" s="865"/>
      <c r="C11" s="878" t="s">
        <v>154</v>
      </c>
      <c r="D11" s="870" t="s">
        <v>418</v>
      </c>
      <c r="E11" s="871" t="s">
        <v>419</v>
      </c>
      <c r="F11" s="879">
        <f>F8/F10</f>
        <v>15.503875968992249</v>
      </c>
      <c r="H11" s="865"/>
      <c r="I11" s="865"/>
      <c r="J11" s="865"/>
      <c r="K11" s="865"/>
      <c r="L11" s="865"/>
    </row>
    <row r="12" spans="2:27" x14ac:dyDescent="0.45">
      <c r="B12" s="865"/>
      <c r="C12" s="878"/>
      <c r="D12" s="875" t="s">
        <v>543</v>
      </c>
      <c r="E12" s="876" t="s">
        <v>154</v>
      </c>
      <c r="F12" s="880">
        <f>F11*G12</f>
        <v>4.6511627906976747</v>
      </c>
      <c r="G12" s="881">
        <v>0.3</v>
      </c>
      <c r="H12" s="865" t="s">
        <v>533</v>
      </c>
      <c r="I12" s="865"/>
      <c r="J12" s="865"/>
      <c r="K12" s="865"/>
      <c r="L12" s="865"/>
    </row>
    <row r="13" spans="2:27" x14ac:dyDescent="0.45">
      <c r="B13" s="865"/>
      <c r="C13" s="878"/>
      <c r="D13" s="870" t="s">
        <v>414</v>
      </c>
      <c r="E13" s="871"/>
      <c r="F13" s="882">
        <f>SUM(F11:F12)</f>
        <v>20.155038759689923</v>
      </c>
      <c r="G13" s="883"/>
      <c r="H13" s="865"/>
      <c r="I13" s="865"/>
      <c r="J13" s="865"/>
      <c r="K13" s="865"/>
      <c r="L13" s="865"/>
    </row>
    <row r="14" spans="2:27" x14ac:dyDescent="0.45">
      <c r="B14" s="865"/>
      <c r="C14" s="878"/>
      <c r="D14" s="884" t="s">
        <v>532</v>
      </c>
      <c r="E14" s="871" t="s">
        <v>419</v>
      </c>
      <c r="F14" s="1115">
        <v>21</v>
      </c>
      <c r="G14" s="883" t="s">
        <v>544</v>
      </c>
      <c r="H14" s="865"/>
      <c r="I14" s="865"/>
      <c r="J14" s="865"/>
      <c r="K14" s="865"/>
      <c r="L14" s="865"/>
      <c r="M14" s="831" t="s">
        <v>154</v>
      </c>
    </row>
    <row r="15" spans="2:27" x14ac:dyDescent="0.45">
      <c r="B15" s="885"/>
      <c r="C15" s="885"/>
      <c r="D15" s="886"/>
      <c r="E15" s="886"/>
      <c r="F15" s="886"/>
      <c r="G15" s="885"/>
      <c r="H15" s="885"/>
      <c r="I15" s="885"/>
      <c r="J15" s="885"/>
      <c r="K15" s="885"/>
      <c r="L15" s="885"/>
      <c r="M15" s="887"/>
      <c r="N15" s="887"/>
    </row>
    <row r="16" spans="2:27" x14ac:dyDescent="0.45">
      <c r="H16" s="832"/>
    </row>
    <row r="17" spans="2:14" x14ac:dyDescent="0.45">
      <c r="B17" s="868" t="s">
        <v>148</v>
      </c>
      <c r="C17" s="888" t="s">
        <v>545</v>
      </c>
      <c r="D17" s="889" t="s">
        <v>546</v>
      </c>
      <c r="E17" s="871" t="s">
        <v>187</v>
      </c>
      <c r="F17" s="837">
        <v>520</v>
      </c>
      <c r="G17" s="832" t="s">
        <v>547</v>
      </c>
      <c r="H17" s="832"/>
      <c r="L17" s="846">
        <f>F17/12</f>
        <v>43.333333333333336</v>
      </c>
      <c r="M17" s="832" t="s">
        <v>548</v>
      </c>
    </row>
    <row r="18" spans="2:14" x14ac:dyDescent="0.45">
      <c r="D18" s="890" t="s">
        <v>497</v>
      </c>
      <c r="F18" s="837">
        <f>F17*0.3</f>
        <v>156</v>
      </c>
      <c r="G18" s="891">
        <v>0.3</v>
      </c>
      <c r="H18" s="832" t="s">
        <v>549</v>
      </c>
    </row>
    <row r="19" spans="2:14" x14ac:dyDescent="0.45">
      <c r="D19" s="892" t="s">
        <v>550</v>
      </c>
      <c r="E19" s="893" t="s">
        <v>187</v>
      </c>
      <c r="F19" s="894">
        <v>15</v>
      </c>
      <c r="G19" s="891"/>
      <c r="H19" s="832"/>
    </row>
    <row r="20" spans="2:14" x14ac:dyDescent="0.45">
      <c r="D20" s="895" t="s">
        <v>551</v>
      </c>
      <c r="F20" s="896">
        <f>SUM(F17:F19)</f>
        <v>691</v>
      </c>
      <c r="H20" s="832"/>
    </row>
    <row r="21" spans="2:14" x14ac:dyDescent="0.45">
      <c r="D21" s="870" t="s">
        <v>414</v>
      </c>
      <c r="E21" s="897"/>
      <c r="F21" s="837">
        <f>F20/43.33</f>
        <v>15.94738056773598</v>
      </c>
      <c r="H21" s="832"/>
    </row>
    <row r="22" spans="2:14" x14ac:dyDescent="0.45">
      <c r="D22" s="884" t="s">
        <v>552</v>
      </c>
      <c r="E22" s="871" t="s">
        <v>419</v>
      </c>
      <c r="F22" s="1114">
        <v>16</v>
      </c>
      <c r="H22" s="832"/>
    </row>
    <row r="23" spans="2:14" ht="22.5" customHeight="1" x14ac:dyDescent="0.45">
      <c r="C23" s="1249" t="s">
        <v>154</v>
      </c>
      <c r="D23" s="1249"/>
      <c r="E23" s="1249"/>
      <c r="F23" s="1249"/>
      <c r="G23" s="1249"/>
      <c r="H23" s="1249"/>
      <c r="I23" s="1249"/>
      <c r="J23" s="1249"/>
      <c r="K23" s="1249"/>
      <c r="L23" s="1249"/>
      <c r="M23" s="1249"/>
      <c r="N23" s="1249"/>
    </row>
    <row r="24" spans="2:14" x14ac:dyDescent="0.45">
      <c r="C24" s="888" t="s">
        <v>553</v>
      </c>
      <c r="D24" s="898" t="s">
        <v>414</v>
      </c>
      <c r="E24" s="897" t="s">
        <v>154</v>
      </c>
      <c r="F24" s="847">
        <v>25</v>
      </c>
      <c r="H24" s="832"/>
    </row>
    <row r="25" spans="2:14" x14ac:dyDescent="0.45">
      <c r="D25" s="832" t="s">
        <v>554</v>
      </c>
      <c r="F25" s="852">
        <v>45</v>
      </c>
      <c r="G25" s="844" t="s">
        <v>433</v>
      </c>
      <c r="H25" s="832"/>
    </row>
    <row r="26" spans="2:14" x14ac:dyDescent="0.45">
      <c r="D26" s="832" t="s">
        <v>555</v>
      </c>
      <c r="F26" s="899">
        <f>F25/5</f>
        <v>9</v>
      </c>
      <c r="G26" s="1250" t="s">
        <v>556</v>
      </c>
      <c r="H26" s="1249"/>
      <c r="I26" s="832">
        <f>F26*21.5</f>
        <v>193.5</v>
      </c>
      <c r="J26" s="844" t="s">
        <v>548</v>
      </c>
      <c r="K26" s="832" t="s">
        <v>542</v>
      </c>
    </row>
    <row r="27" spans="2:14" x14ac:dyDescent="0.45">
      <c r="D27" s="832" t="s">
        <v>551</v>
      </c>
      <c r="F27" s="879">
        <f>F24*F26*21.5</f>
        <v>4837.5</v>
      </c>
      <c r="H27" s="897" t="s">
        <v>557</v>
      </c>
      <c r="I27" s="900">
        <v>30</v>
      </c>
      <c r="J27" s="832" t="s">
        <v>558</v>
      </c>
      <c r="K27" s="1251">
        <f>(I27+I28)*F26/12</f>
        <v>30</v>
      </c>
      <c r="L27" s="1252" t="s">
        <v>559</v>
      </c>
      <c r="M27" s="1251">
        <f>I26-K27</f>
        <v>163.5</v>
      </c>
      <c r="N27" s="1252" t="s">
        <v>560</v>
      </c>
    </row>
    <row r="28" spans="2:14" x14ac:dyDescent="0.45">
      <c r="D28" s="901" t="s">
        <v>49</v>
      </c>
      <c r="E28" s="897" t="s">
        <v>561</v>
      </c>
      <c r="F28" s="902">
        <v>2000</v>
      </c>
      <c r="H28" s="897" t="s">
        <v>557</v>
      </c>
      <c r="I28" s="900">
        <v>10</v>
      </c>
      <c r="J28" s="832" t="s">
        <v>562</v>
      </c>
      <c r="K28" s="1251"/>
      <c r="L28" s="1252"/>
      <c r="M28" s="1252"/>
      <c r="N28" s="1252"/>
    </row>
    <row r="29" spans="2:14" x14ac:dyDescent="0.45">
      <c r="D29" s="901"/>
      <c r="F29" s="903">
        <f>((F27*12)+F28)*(G29/12)</f>
        <v>1251.0416666666665</v>
      </c>
      <c r="G29" s="881">
        <v>0.25</v>
      </c>
      <c r="H29" s="832" t="s">
        <v>563</v>
      </c>
      <c r="N29" s="904"/>
    </row>
    <row r="30" spans="2:14" x14ac:dyDescent="0.45">
      <c r="D30" s="901"/>
      <c r="F30" s="879">
        <f>((F27*12)+F28)/12+F29</f>
        <v>6255.2083333333339</v>
      </c>
      <c r="G30" s="905"/>
      <c r="H30" s="832"/>
      <c r="N30" s="904"/>
    </row>
    <row r="31" spans="2:14" x14ac:dyDescent="0.45">
      <c r="D31" s="906" t="s">
        <v>550</v>
      </c>
      <c r="E31" s="893" t="s">
        <v>187</v>
      </c>
      <c r="F31" s="894">
        <v>15</v>
      </c>
      <c r="H31" s="832"/>
    </row>
    <row r="32" spans="2:14" x14ac:dyDescent="0.45">
      <c r="D32" s="832" t="s">
        <v>564</v>
      </c>
      <c r="F32" s="882">
        <f>SUM(F30:F31)</f>
        <v>6270.2083333333339</v>
      </c>
      <c r="H32" s="832"/>
    </row>
    <row r="33" spans="3:17" x14ac:dyDescent="0.45">
      <c r="D33" s="832" t="s">
        <v>414</v>
      </c>
      <c r="F33" s="837">
        <f>F32/M27</f>
        <v>38.349898063200818</v>
      </c>
      <c r="H33" s="832"/>
      <c r="I33" s="832"/>
    </row>
    <row r="34" spans="3:17" x14ac:dyDescent="0.45">
      <c r="D34" s="884" t="s">
        <v>532</v>
      </c>
      <c r="E34" s="871" t="s">
        <v>419</v>
      </c>
      <c r="F34" s="1114">
        <v>39</v>
      </c>
      <c r="O34" s="832"/>
      <c r="P34" s="832"/>
      <c r="Q34" s="832"/>
    </row>
    <row r="35" spans="3:17" ht="14.1" thickBot="1" x14ac:dyDescent="0.5">
      <c r="O35" s="832"/>
      <c r="P35" s="832"/>
      <c r="Q35" s="832"/>
    </row>
    <row r="36" spans="3:17" ht="15.3" thickBot="1" x14ac:dyDescent="0.5">
      <c r="C36" s="1253" t="s">
        <v>565</v>
      </c>
      <c r="D36" s="1254"/>
      <c r="E36" s="1254"/>
      <c r="F36" s="1254"/>
      <c r="G36" s="1254"/>
      <c r="H36" s="1254"/>
      <c r="I36" s="1254"/>
      <c r="J36" s="1254"/>
      <c r="K36" s="1254"/>
      <c r="L36" s="1254"/>
      <c r="M36" s="1254"/>
      <c r="N36" s="1255"/>
      <c r="O36" s="832"/>
      <c r="P36" s="832"/>
      <c r="Q36" s="832"/>
    </row>
    <row r="37" spans="3:17" x14ac:dyDescent="0.45">
      <c r="C37" s="907"/>
      <c r="I37" s="832"/>
      <c r="J37" s="832"/>
      <c r="K37" s="832"/>
      <c r="L37" s="832"/>
      <c r="M37" s="832"/>
      <c r="N37" s="832"/>
      <c r="O37" s="832"/>
      <c r="P37" s="832"/>
      <c r="Q37" s="832"/>
    </row>
    <row r="38" spans="3:17" x14ac:dyDescent="0.45">
      <c r="C38" s="888" t="s">
        <v>553</v>
      </c>
      <c r="D38" s="836" t="s">
        <v>566</v>
      </c>
      <c r="F38" s="902">
        <v>4300</v>
      </c>
    </row>
    <row r="39" spans="3:17" x14ac:dyDescent="0.45">
      <c r="D39" s="901" t="s">
        <v>49</v>
      </c>
      <c r="E39" s="897" t="s">
        <v>561</v>
      </c>
      <c r="F39" s="902">
        <v>2000</v>
      </c>
    </row>
    <row r="40" spans="3:17" x14ac:dyDescent="0.45">
      <c r="D40" s="901"/>
      <c r="F40" s="903">
        <f>((F38*12)+F39)*(G40/12)</f>
        <v>1116.6666666666665</v>
      </c>
      <c r="G40" s="881">
        <v>0.25</v>
      </c>
      <c r="H40" s="832" t="s">
        <v>563</v>
      </c>
    </row>
    <row r="41" spans="3:17" x14ac:dyDescent="0.45">
      <c r="E41" s="897" t="s">
        <v>187</v>
      </c>
      <c r="F41" s="879">
        <f>((F38*12)+F39)/12+F40</f>
        <v>5583.3333333333339</v>
      </c>
      <c r="H41" s="832"/>
      <c r="I41" s="832"/>
      <c r="J41" s="832"/>
      <c r="K41" s="832"/>
      <c r="L41" s="832"/>
      <c r="M41" s="832"/>
    </row>
    <row r="42" spans="3:17" x14ac:dyDescent="0.45">
      <c r="D42" s="906" t="s">
        <v>550</v>
      </c>
      <c r="E42" s="893" t="s">
        <v>187</v>
      </c>
      <c r="F42" s="894">
        <v>15</v>
      </c>
      <c r="H42" s="832"/>
      <c r="I42" s="832"/>
      <c r="J42" s="832"/>
      <c r="K42" s="832"/>
      <c r="L42" s="832"/>
      <c r="M42" s="832"/>
    </row>
    <row r="43" spans="3:17" x14ac:dyDescent="0.45">
      <c r="D43" s="832" t="s">
        <v>564</v>
      </c>
      <c r="F43" s="882">
        <f>F41+F42</f>
        <v>5598.3333333333339</v>
      </c>
      <c r="H43" s="832"/>
      <c r="I43" s="832"/>
      <c r="J43" s="832"/>
      <c r="K43" s="832"/>
      <c r="L43" s="832"/>
      <c r="M43" s="832"/>
    </row>
    <row r="44" spans="3:17" x14ac:dyDescent="0.45">
      <c r="D44" s="832" t="s">
        <v>554</v>
      </c>
      <c r="F44" s="852">
        <v>45</v>
      </c>
      <c r="G44" s="844" t="s">
        <v>433</v>
      </c>
      <c r="H44" s="832"/>
      <c r="I44" s="832"/>
      <c r="J44" s="832"/>
      <c r="K44" s="832"/>
      <c r="L44" s="832"/>
      <c r="M44" s="832"/>
    </row>
    <row r="45" spans="3:17" x14ac:dyDescent="0.45">
      <c r="D45" s="832" t="s">
        <v>555</v>
      </c>
      <c r="F45" s="899">
        <f>F44/5</f>
        <v>9</v>
      </c>
      <c r="G45" s="1250" t="s">
        <v>556</v>
      </c>
      <c r="H45" s="1249"/>
      <c r="I45" s="832">
        <f>F45*21.5</f>
        <v>193.5</v>
      </c>
      <c r="J45" s="844" t="s">
        <v>548</v>
      </c>
      <c r="K45" s="832" t="s">
        <v>542</v>
      </c>
      <c r="L45" s="832"/>
      <c r="M45" s="832"/>
    </row>
    <row r="46" spans="3:17" x14ac:dyDescent="0.45">
      <c r="D46" s="832" t="s">
        <v>414</v>
      </c>
      <c r="F46" s="837">
        <f>F43/M46</f>
        <v>34.240570846075435</v>
      </c>
      <c r="H46" s="897" t="s">
        <v>557</v>
      </c>
      <c r="I46" s="900">
        <v>30</v>
      </c>
      <c r="J46" s="832" t="s">
        <v>558</v>
      </c>
      <c r="K46" s="1251">
        <f>(I46+I47)*F45/12</f>
        <v>30</v>
      </c>
      <c r="L46" s="1252" t="s">
        <v>559</v>
      </c>
      <c r="M46" s="1251">
        <f>I45-K46</f>
        <v>163.5</v>
      </c>
      <c r="N46" s="1252" t="s">
        <v>560</v>
      </c>
    </row>
    <row r="47" spans="3:17" x14ac:dyDescent="0.45">
      <c r="D47" s="884" t="s">
        <v>567</v>
      </c>
      <c r="E47" s="871" t="s">
        <v>419</v>
      </c>
      <c r="F47" s="1114">
        <v>35</v>
      </c>
      <c r="H47" s="897" t="s">
        <v>557</v>
      </c>
      <c r="I47" s="900">
        <v>10</v>
      </c>
      <c r="J47" s="832" t="s">
        <v>562</v>
      </c>
      <c r="K47" s="1251"/>
      <c r="L47" s="1252"/>
      <c r="M47" s="1252"/>
      <c r="N47" s="1252"/>
    </row>
    <row r="48" spans="3:17" x14ac:dyDescent="0.45">
      <c r="F48" s="879"/>
      <c r="H48" s="832"/>
      <c r="I48" s="832"/>
      <c r="J48" s="832"/>
      <c r="K48" s="832"/>
      <c r="L48" s="832"/>
      <c r="M48" s="832"/>
    </row>
    <row r="49" spans="5:13" x14ac:dyDescent="0.45">
      <c r="H49" s="832"/>
      <c r="I49" s="832"/>
      <c r="J49" s="832"/>
      <c r="K49" s="832"/>
      <c r="L49" s="832"/>
      <c r="M49" s="832"/>
    </row>
    <row r="51" spans="5:13" x14ac:dyDescent="0.45">
      <c r="E51" s="866"/>
      <c r="F51" s="879"/>
    </row>
  </sheetData>
  <mergeCells count="14">
    <mergeCell ref="C36:N36"/>
    <mergeCell ref="G45:H45"/>
    <mergeCell ref="K46:K47"/>
    <mergeCell ref="L46:L47"/>
    <mergeCell ref="M46:M47"/>
    <mergeCell ref="N46:N47"/>
    <mergeCell ref="B2:N2"/>
    <mergeCell ref="C4:N4"/>
    <mergeCell ref="C23:N23"/>
    <mergeCell ref="G26:H26"/>
    <mergeCell ref="K27:K28"/>
    <mergeCell ref="L27:L28"/>
    <mergeCell ref="M27:M28"/>
    <mergeCell ref="N27:N28"/>
  </mergeCells>
  <pageMargins left="0.7" right="0.7" top="0.78740157499999996" bottom="0.78740157499999996"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C31"/>
  <sheetViews>
    <sheetView workbookViewId="0"/>
  </sheetViews>
  <sheetFormatPr baseColWidth="10" defaultColWidth="11.44140625" defaultRowHeight="13.8" x14ac:dyDescent="0.45"/>
  <cols>
    <col min="1" max="2" width="11.44140625" style="831"/>
    <col min="3" max="3" width="18.27734375" style="831" bestFit="1" customWidth="1"/>
    <col min="4" max="4" width="11.44140625" style="831"/>
    <col min="5" max="5" width="6.44140625" style="831" customWidth="1"/>
    <col min="6" max="6" width="11.44140625" style="831"/>
    <col min="7" max="7" width="9.5546875" style="831" customWidth="1"/>
    <col min="8" max="8" width="6.1640625" style="831" customWidth="1"/>
    <col min="9" max="9" width="9" style="831" customWidth="1"/>
    <col min="10" max="11" width="4.1640625" style="831" customWidth="1"/>
    <col min="12" max="16384" width="11.44140625" style="831"/>
  </cols>
  <sheetData>
    <row r="1" spans="2:29" ht="14.1" thickBot="1" x14ac:dyDescent="0.5">
      <c r="C1" s="857"/>
      <c r="D1" s="857"/>
      <c r="AC1" s="862" t="s">
        <v>539</v>
      </c>
    </row>
    <row r="2" spans="2:29" s="858" customFormat="1" ht="20.25" customHeight="1" thickBot="1" x14ac:dyDescent="0.5">
      <c r="B2" s="861" t="s">
        <v>538</v>
      </c>
      <c r="C2" s="1256" t="s">
        <v>420</v>
      </c>
      <c r="D2" s="1257"/>
      <c r="E2" s="1257"/>
      <c r="F2" s="1257"/>
      <c r="G2" s="1257"/>
      <c r="H2" s="1257"/>
      <c r="I2" s="1257"/>
      <c r="J2" s="1257"/>
      <c r="K2" s="1257"/>
      <c r="L2" s="1257"/>
      <c r="M2" s="1258"/>
      <c r="N2" s="859"/>
    </row>
    <row r="3" spans="2:29" s="858" customFormat="1" ht="20.100000000000001" x14ac:dyDescent="0.45">
      <c r="C3" s="860"/>
      <c r="D3" s="860"/>
      <c r="E3" s="860"/>
      <c r="F3" s="860"/>
      <c r="G3" s="860"/>
      <c r="H3" s="860"/>
      <c r="I3" s="860"/>
      <c r="J3" s="860"/>
      <c r="K3" s="860"/>
      <c r="L3" s="860"/>
      <c r="M3" s="859"/>
      <c r="N3" s="859"/>
    </row>
    <row r="4" spans="2:29" x14ac:dyDescent="0.45">
      <c r="C4" s="857"/>
      <c r="D4" s="857"/>
    </row>
    <row r="6" spans="2:29" x14ac:dyDescent="0.45">
      <c r="B6" s="836" t="s">
        <v>421</v>
      </c>
      <c r="C6" s="853" t="s">
        <v>423</v>
      </c>
      <c r="D6" s="843">
        <v>1</v>
      </c>
      <c r="E6" s="832"/>
      <c r="J6" s="835"/>
      <c r="L6" s="844" t="s">
        <v>423</v>
      </c>
      <c r="M6" s="852"/>
    </row>
    <row r="7" spans="2:29" x14ac:dyDescent="0.45">
      <c r="B7" s="832"/>
      <c r="C7" s="851" t="s">
        <v>645</v>
      </c>
      <c r="D7" s="850"/>
      <c r="E7" s="832"/>
      <c r="J7" s="835"/>
      <c r="L7" s="832"/>
      <c r="M7" s="832"/>
    </row>
    <row r="8" spans="2:29" x14ac:dyDescent="0.45">
      <c r="B8" s="832"/>
      <c r="C8" s="851" t="s">
        <v>442</v>
      </c>
      <c r="D8" s="842">
        <f>D7*E8</f>
        <v>0</v>
      </c>
      <c r="E8" s="839"/>
      <c r="F8" s="832" t="s">
        <v>533</v>
      </c>
      <c r="G8" s="832"/>
      <c r="H8" s="832"/>
      <c r="I8" s="832"/>
      <c r="J8" s="838"/>
      <c r="K8" s="832"/>
      <c r="L8" s="832"/>
      <c r="M8" s="832"/>
    </row>
    <row r="9" spans="2:29" x14ac:dyDescent="0.45">
      <c r="B9" s="832"/>
      <c r="C9" s="851" t="s">
        <v>436</v>
      </c>
      <c r="D9" s="850"/>
      <c r="E9" s="832"/>
      <c r="F9" s="832" t="s">
        <v>533</v>
      </c>
      <c r="G9" s="832"/>
      <c r="H9" s="832"/>
      <c r="I9" s="832"/>
      <c r="J9" s="838"/>
      <c r="K9" s="832"/>
      <c r="L9" s="832"/>
      <c r="M9" s="832"/>
    </row>
    <row r="10" spans="2:29" x14ac:dyDescent="0.45">
      <c r="B10" s="832"/>
      <c r="C10" s="851" t="s">
        <v>425</v>
      </c>
      <c r="D10" s="850"/>
      <c r="E10" s="832"/>
      <c r="F10" s="832" t="s">
        <v>533</v>
      </c>
      <c r="G10" s="832"/>
      <c r="H10" s="832"/>
      <c r="I10" s="832"/>
      <c r="J10" s="838"/>
      <c r="K10" s="832"/>
      <c r="L10" s="832"/>
      <c r="M10" s="832"/>
    </row>
    <row r="11" spans="2:29" x14ac:dyDescent="0.45">
      <c r="B11" s="832"/>
      <c r="C11" s="841" t="s">
        <v>537</v>
      </c>
      <c r="D11" s="849">
        <f>H11/60*E11</f>
        <v>0</v>
      </c>
      <c r="E11" s="848"/>
      <c r="F11" s="832" t="s">
        <v>536</v>
      </c>
      <c r="G11" s="832" t="s">
        <v>535</v>
      </c>
      <c r="H11" s="847"/>
      <c r="I11" s="846" t="s">
        <v>533</v>
      </c>
      <c r="J11" s="845"/>
      <c r="K11" s="837"/>
      <c r="L11" s="844" t="s">
        <v>154</v>
      </c>
      <c r="M11" s="832"/>
    </row>
    <row r="12" spans="2:29" x14ac:dyDescent="0.45">
      <c r="B12" s="832"/>
      <c r="C12" s="843"/>
      <c r="D12" s="842">
        <f>SUM(D7:D11)</f>
        <v>0</v>
      </c>
      <c r="E12" s="832"/>
      <c r="F12" s="832"/>
      <c r="G12" s="832"/>
      <c r="H12" s="832"/>
      <c r="I12" s="832"/>
      <c r="J12" s="838"/>
      <c r="K12" s="832"/>
      <c r="L12" s="832"/>
      <c r="M12" s="832"/>
    </row>
    <row r="13" spans="2:29" x14ac:dyDescent="0.45">
      <c r="B13" s="832"/>
      <c r="C13" s="841" t="s">
        <v>534</v>
      </c>
      <c r="D13" s="840">
        <f>D12*E13</f>
        <v>0</v>
      </c>
      <c r="E13" s="839"/>
      <c r="F13" s="832" t="s">
        <v>533</v>
      </c>
      <c r="G13" s="832"/>
      <c r="H13" s="832"/>
      <c r="I13" s="832"/>
      <c r="J13" s="838"/>
      <c r="K13" s="832"/>
      <c r="L13" s="832"/>
      <c r="M13" s="832"/>
    </row>
    <row r="14" spans="2:29" x14ac:dyDescent="0.45">
      <c r="B14" s="832"/>
      <c r="C14" s="832"/>
      <c r="D14" s="837">
        <f>SUM(D12:D13)</f>
        <v>0</v>
      </c>
      <c r="E14" s="832"/>
      <c r="J14" s="835"/>
      <c r="L14" s="832"/>
      <c r="M14" s="832"/>
    </row>
    <row r="15" spans="2:29" x14ac:dyDescent="0.45">
      <c r="B15" s="832"/>
      <c r="C15" s="836" t="s">
        <v>532</v>
      </c>
      <c r="D15" s="1114"/>
      <c r="E15" s="832"/>
      <c r="J15" s="835"/>
      <c r="L15" s="834" t="s">
        <v>531</v>
      </c>
      <c r="M15" s="833">
        <f>M6*D15</f>
        <v>0</v>
      </c>
    </row>
    <row r="16" spans="2:29" ht="14.1" thickBot="1" x14ac:dyDescent="0.5">
      <c r="B16" s="854"/>
      <c r="C16" s="854"/>
      <c r="D16" s="854"/>
      <c r="E16" s="854"/>
      <c r="F16" s="855"/>
      <c r="G16" s="855"/>
      <c r="H16" s="855"/>
      <c r="I16" s="855"/>
      <c r="J16" s="856"/>
      <c r="K16" s="855"/>
      <c r="L16" s="854"/>
      <c r="M16" s="854"/>
    </row>
    <row r="17" spans="2:13" x14ac:dyDescent="0.45">
      <c r="B17" s="832"/>
      <c r="C17" s="832"/>
      <c r="D17" s="832"/>
      <c r="E17" s="832"/>
      <c r="J17" s="835"/>
      <c r="L17" s="832"/>
      <c r="M17" s="832"/>
    </row>
    <row r="18" spans="2:13" x14ac:dyDescent="0.45">
      <c r="B18" s="836" t="s">
        <v>426</v>
      </c>
      <c r="C18" s="853" t="s">
        <v>423</v>
      </c>
      <c r="D18" s="843">
        <v>1</v>
      </c>
      <c r="E18" s="832"/>
      <c r="J18" s="835"/>
      <c r="L18" s="844" t="s">
        <v>423</v>
      </c>
      <c r="M18" s="852"/>
    </row>
    <row r="19" spans="2:13" x14ac:dyDescent="0.45">
      <c r="B19" s="832"/>
      <c r="C19" s="851" t="s">
        <v>645</v>
      </c>
      <c r="D19" s="850"/>
      <c r="E19" s="832"/>
      <c r="J19" s="835"/>
      <c r="L19" s="832"/>
      <c r="M19" s="832"/>
    </row>
    <row r="20" spans="2:13" x14ac:dyDescent="0.45">
      <c r="B20" s="832"/>
      <c r="C20" s="851" t="s">
        <v>442</v>
      </c>
      <c r="D20" s="842">
        <f>D19*E20</f>
        <v>0</v>
      </c>
      <c r="E20" s="839"/>
      <c r="F20" s="832" t="s">
        <v>533</v>
      </c>
      <c r="G20" s="832"/>
      <c r="H20" s="832"/>
      <c r="I20" s="832"/>
      <c r="J20" s="838"/>
      <c r="K20" s="832"/>
      <c r="L20" s="832"/>
      <c r="M20" s="832"/>
    </row>
    <row r="21" spans="2:13" x14ac:dyDescent="0.45">
      <c r="B21" s="832"/>
      <c r="C21" s="851" t="s">
        <v>436</v>
      </c>
      <c r="D21" s="850"/>
      <c r="E21" s="832"/>
      <c r="F21" s="832" t="s">
        <v>533</v>
      </c>
      <c r="G21" s="832"/>
      <c r="H21" s="832"/>
      <c r="I21" s="832"/>
      <c r="J21" s="838"/>
      <c r="K21" s="832"/>
      <c r="L21" s="832"/>
      <c r="M21" s="832"/>
    </row>
    <row r="22" spans="2:13" x14ac:dyDescent="0.45">
      <c r="B22" s="832"/>
      <c r="C22" s="851" t="s">
        <v>425</v>
      </c>
      <c r="D22" s="850"/>
      <c r="E22" s="832"/>
      <c r="F22" s="832" t="s">
        <v>533</v>
      </c>
      <c r="G22" s="832"/>
      <c r="H22" s="832"/>
      <c r="I22" s="832"/>
      <c r="J22" s="838"/>
      <c r="K22" s="832"/>
      <c r="L22" s="832"/>
      <c r="M22" s="832"/>
    </row>
    <row r="23" spans="2:13" x14ac:dyDescent="0.45">
      <c r="B23" s="832"/>
      <c r="C23" s="841" t="s">
        <v>537</v>
      </c>
      <c r="D23" s="849">
        <f>H23/60*E23</f>
        <v>0</v>
      </c>
      <c r="E23" s="848"/>
      <c r="F23" s="832" t="s">
        <v>536</v>
      </c>
      <c r="G23" s="832" t="s">
        <v>535</v>
      </c>
      <c r="H23" s="847"/>
      <c r="I23" s="846" t="s">
        <v>533</v>
      </c>
      <c r="J23" s="845"/>
      <c r="K23" s="837"/>
      <c r="L23" s="844" t="s">
        <v>154</v>
      </c>
      <c r="M23" s="832"/>
    </row>
    <row r="24" spans="2:13" x14ac:dyDescent="0.45">
      <c r="B24" s="832"/>
      <c r="C24" s="843"/>
      <c r="D24" s="842">
        <f>SUM(D19:D23)</f>
        <v>0</v>
      </c>
      <c r="E24" s="832"/>
      <c r="F24" s="832"/>
      <c r="G24" s="832"/>
      <c r="H24" s="832"/>
      <c r="I24" s="832"/>
      <c r="J24" s="838"/>
      <c r="K24" s="832"/>
      <c r="L24" s="832"/>
      <c r="M24" s="832"/>
    </row>
    <row r="25" spans="2:13" x14ac:dyDescent="0.45">
      <c r="B25" s="832"/>
      <c r="C25" s="841" t="s">
        <v>534</v>
      </c>
      <c r="D25" s="840">
        <f>D24*E25</f>
        <v>0</v>
      </c>
      <c r="E25" s="839"/>
      <c r="F25" s="832" t="s">
        <v>533</v>
      </c>
      <c r="G25" s="832"/>
      <c r="H25" s="832"/>
      <c r="I25" s="832"/>
      <c r="J25" s="838"/>
      <c r="K25" s="832"/>
      <c r="L25" s="832"/>
      <c r="M25" s="832"/>
    </row>
    <row r="26" spans="2:13" x14ac:dyDescent="0.45">
      <c r="B26" s="832"/>
      <c r="C26" s="832"/>
      <c r="D26" s="837">
        <f>SUM(D24:D25)</f>
        <v>0</v>
      </c>
      <c r="E26" s="832"/>
      <c r="J26" s="835"/>
      <c r="L26" s="832"/>
      <c r="M26" s="832"/>
    </row>
    <row r="27" spans="2:13" x14ac:dyDescent="0.45">
      <c r="B27" s="832"/>
      <c r="C27" s="836" t="s">
        <v>532</v>
      </c>
      <c r="D27" s="1114"/>
      <c r="E27" s="832"/>
      <c r="J27" s="835"/>
      <c r="L27" s="834" t="s">
        <v>531</v>
      </c>
      <c r="M27" s="833">
        <f>M18*D27</f>
        <v>0</v>
      </c>
    </row>
    <row r="28" spans="2:13" x14ac:dyDescent="0.45">
      <c r="B28" s="832"/>
      <c r="C28" s="832"/>
      <c r="D28" s="832"/>
      <c r="E28" s="832"/>
    </row>
    <row r="29" spans="2:13" x14ac:dyDescent="0.45">
      <c r="B29" s="832"/>
      <c r="C29" s="832"/>
      <c r="D29" s="832"/>
      <c r="E29" s="832"/>
    </row>
    <row r="31" spans="2:13" x14ac:dyDescent="0.45">
      <c r="D31" s="831" t="s">
        <v>154</v>
      </c>
    </row>
  </sheetData>
  <mergeCells count="1">
    <mergeCell ref="C2:M2"/>
  </mergeCells>
  <pageMargins left="0.7" right="0.7" top="0.78740157499999996" bottom="0.78740157499999996"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W52"/>
  <sheetViews>
    <sheetView zoomScale="115" zoomScaleNormal="115" workbookViewId="0"/>
  </sheetViews>
  <sheetFormatPr baseColWidth="10" defaultColWidth="11.44140625" defaultRowHeight="13.8" x14ac:dyDescent="0.45"/>
  <cols>
    <col min="1" max="1" width="4.27734375" style="831" customWidth="1"/>
    <col min="2" max="2" width="11" style="831" customWidth="1"/>
    <col min="3" max="3" width="20.5546875" style="857" bestFit="1" customWidth="1"/>
    <col min="4" max="4" width="8" style="857" customWidth="1"/>
    <col min="5" max="5" width="4.71875" style="831" customWidth="1"/>
    <col min="6" max="6" width="6.44140625" style="831" customWidth="1"/>
    <col min="7" max="7" width="4.71875" style="831" customWidth="1"/>
    <col min="8" max="8" width="6.44140625" style="831" customWidth="1"/>
    <col min="9" max="9" width="4.71875" style="971" customWidth="1"/>
    <col min="10" max="10" width="6.44140625" style="926" customWidth="1"/>
    <col min="11" max="11" width="4.71875" style="926" customWidth="1"/>
    <col min="12" max="12" width="6.44140625" style="926" customWidth="1"/>
    <col min="13" max="13" width="4.71875" style="926" customWidth="1"/>
    <col min="14" max="14" width="6.44140625" style="926" customWidth="1"/>
    <col min="15" max="15" width="4.71875" style="971" customWidth="1"/>
    <col min="16" max="16" width="6.1640625" style="971" customWidth="1"/>
    <col min="17" max="17" width="4.71875" style="831" customWidth="1"/>
    <col min="18" max="18" width="6.44140625" style="831" customWidth="1"/>
    <col min="19" max="19" width="4.71875" style="831" customWidth="1"/>
    <col min="20" max="20" width="6.44140625" style="831" customWidth="1"/>
    <col min="21" max="21" width="4.71875" style="831" customWidth="1"/>
    <col min="22" max="22" width="6.44140625" style="831" customWidth="1"/>
    <col min="23" max="23" width="4.71875" style="831" customWidth="1"/>
    <col min="24" max="24" width="6.44140625" style="831" customWidth="1"/>
    <col min="25" max="25" width="4.71875" style="831" customWidth="1"/>
    <col min="26" max="26" width="6.44140625" style="831" customWidth="1"/>
    <col min="27" max="27" width="4.71875" style="831" customWidth="1"/>
    <col min="28" max="28" width="6.44140625" style="831" customWidth="1"/>
    <col min="29" max="29" width="8" style="831" customWidth="1"/>
    <col min="30" max="30" width="5.83203125" style="926" customWidth="1"/>
    <col min="31" max="31" width="8.71875" style="926" customWidth="1"/>
    <col min="32" max="35" width="11.44140625" style="926"/>
    <col min="36" max="16384" width="11.44140625" style="831"/>
  </cols>
  <sheetData>
    <row r="1" spans="2:49" ht="14.1" thickBot="1" x14ac:dyDescent="0.5"/>
    <row r="2" spans="2:49" s="858" customFormat="1" ht="20.399999999999999" thickBot="1" x14ac:dyDescent="0.3">
      <c r="B2" s="861" t="s">
        <v>538</v>
      </c>
      <c r="C2" s="1256" t="s">
        <v>428</v>
      </c>
      <c r="D2" s="1257"/>
      <c r="E2" s="1257"/>
      <c r="F2" s="1257"/>
      <c r="G2" s="1257"/>
      <c r="H2" s="1257"/>
      <c r="I2" s="1257"/>
      <c r="J2" s="1257"/>
      <c r="K2" s="1257"/>
      <c r="L2" s="1257"/>
      <c r="M2" s="1257"/>
      <c r="N2" s="1257"/>
      <c r="O2" s="1257"/>
      <c r="P2" s="1257"/>
      <c r="Q2" s="1257"/>
      <c r="R2" s="1257"/>
      <c r="S2" s="1257"/>
      <c r="T2" s="1257"/>
      <c r="U2" s="1257"/>
      <c r="V2" s="1257"/>
      <c r="W2" s="1257"/>
      <c r="X2" s="1257"/>
      <c r="Y2" s="1257"/>
      <c r="Z2" s="1257"/>
      <c r="AA2" s="1257"/>
      <c r="AB2" s="1257"/>
      <c r="AC2" s="1258"/>
      <c r="AD2" s="1076"/>
      <c r="AE2" s="1076"/>
      <c r="AF2" s="1076"/>
      <c r="AG2" s="1076"/>
      <c r="AH2" s="1076"/>
      <c r="AI2" s="1076"/>
      <c r="AW2" s="862" t="s">
        <v>539</v>
      </c>
    </row>
    <row r="3" spans="2:49" s="858" customFormat="1" ht="14.25" customHeight="1" thickBot="1" x14ac:dyDescent="0.5">
      <c r="C3" s="860"/>
      <c r="D3" s="860"/>
      <c r="E3" s="860"/>
      <c r="F3" s="860"/>
      <c r="G3" s="860"/>
      <c r="H3" s="860"/>
      <c r="I3" s="1077"/>
      <c r="J3" s="1076"/>
      <c r="K3" s="1076"/>
      <c r="L3" s="1076"/>
      <c r="M3" s="1076"/>
      <c r="N3" s="1076"/>
      <c r="O3" s="1077"/>
      <c r="P3" s="1077"/>
      <c r="AD3" s="1076"/>
      <c r="AE3" s="1076"/>
      <c r="AF3" s="1076"/>
      <c r="AG3" s="1076"/>
      <c r="AH3" s="1076"/>
      <c r="AI3" s="1076"/>
    </row>
    <row r="4" spans="2:49" s="858" customFormat="1" ht="15" customHeight="1" thickBot="1" x14ac:dyDescent="0.5">
      <c r="C4" s="860"/>
      <c r="D4" s="1261" t="s">
        <v>625</v>
      </c>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3"/>
      <c r="AD4" s="1076"/>
      <c r="AE4" s="1076"/>
      <c r="AF4" s="1076"/>
      <c r="AG4" s="1076"/>
      <c r="AH4" s="1076"/>
      <c r="AI4" s="1076"/>
    </row>
    <row r="5" spans="2:49" x14ac:dyDescent="0.45">
      <c r="C5" s="831"/>
      <c r="D5" s="1264" t="s">
        <v>626</v>
      </c>
      <c r="E5" s="1266" t="s">
        <v>504</v>
      </c>
      <c r="F5" s="1267"/>
      <c r="G5" s="1266" t="s">
        <v>505</v>
      </c>
      <c r="H5" s="1267"/>
      <c r="I5" s="1266" t="s">
        <v>506</v>
      </c>
      <c r="J5" s="1267"/>
      <c r="K5" s="1266" t="s">
        <v>507</v>
      </c>
      <c r="L5" s="1267"/>
      <c r="M5" s="1266" t="s">
        <v>508</v>
      </c>
      <c r="N5" s="1267"/>
      <c r="O5" s="1266" t="s">
        <v>509</v>
      </c>
      <c r="P5" s="1267"/>
      <c r="Q5" s="1266" t="s">
        <v>510</v>
      </c>
      <c r="R5" s="1267"/>
      <c r="S5" s="1266" t="s">
        <v>511</v>
      </c>
      <c r="T5" s="1267"/>
      <c r="U5" s="1266" t="s">
        <v>512</v>
      </c>
      <c r="V5" s="1267"/>
      <c r="W5" s="1266" t="s">
        <v>513</v>
      </c>
      <c r="X5" s="1267"/>
      <c r="Y5" s="1266" t="s">
        <v>514</v>
      </c>
      <c r="Z5" s="1267"/>
      <c r="AA5" s="1266" t="s">
        <v>515</v>
      </c>
      <c r="AB5" s="1267"/>
      <c r="AC5" s="1259" t="s">
        <v>82</v>
      </c>
      <c r="AF5" s="1078"/>
      <c r="AG5" s="1078"/>
    </row>
    <row r="6" spans="2:49" s="857" customFormat="1" ht="12" customHeight="1" x14ac:dyDescent="0.4">
      <c r="C6" s="1079"/>
      <c r="D6" s="1265"/>
      <c r="E6" s="996" t="s">
        <v>433</v>
      </c>
      <c r="F6" s="997" t="s">
        <v>598</v>
      </c>
      <c r="G6" s="996" t="s">
        <v>433</v>
      </c>
      <c r="H6" s="997" t="s">
        <v>598</v>
      </c>
      <c r="I6" s="996" t="s">
        <v>433</v>
      </c>
      <c r="J6" s="997" t="s">
        <v>598</v>
      </c>
      <c r="K6" s="996" t="s">
        <v>433</v>
      </c>
      <c r="L6" s="997" t="s">
        <v>598</v>
      </c>
      <c r="M6" s="996" t="s">
        <v>433</v>
      </c>
      <c r="N6" s="997" t="s">
        <v>598</v>
      </c>
      <c r="O6" s="996" t="s">
        <v>433</v>
      </c>
      <c r="P6" s="997" t="s">
        <v>598</v>
      </c>
      <c r="Q6" s="996" t="s">
        <v>433</v>
      </c>
      <c r="R6" s="997" t="s">
        <v>598</v>
      </c>
      <c r="S6" s="996" t="s">
        <v>433</v>
      </c>
      <c r="T6" s="997" t="s">
        <v>598</v>
      </c>
      <c r="U6" s="996" t="s">
        <v>433</v>
      </c>
      <c r="V6" s="997" t="s">
        <v>598</v>
      </c>
      <c r="W6" s="996" t="s">
        <v>433</v>
      </c>
      <c r="X6" s="997" t="s">
        <v>598</v>
      </c>
      <c r="Y6" s="996" t="s">
        <v>433</v>
      </c>
      <c r="Z6" s="997" t="s">
        <v>598</v>
      </c>
      <c r="AA6" s="996" t="s">
        <v>433</v>
      </c>
      <c r="AB6" s="997" t="s">
        <v>598</v>
      </c>
      <c r="AC6" s="1260"/>
      <c r="AF6" s="926"/>
      <c r="AG6" s="926"/>
      <c r="AH6" s="926"/>
      <c r="AI6" s="926"/>
    </row>
    <row r="7" spans="2:49" ht="14.25" customHeight="1" x14ac:dyDescent="0.45">
      <c r="B7" s="1272" t="s">
        <v>627</v>
      </c>
      <c r="C7" s="1080" t="s">
        <v>628</v>
      </c>
      <c r="D7" s="1004"/>
      <c r="E7" s="1081"/>
      <c r="F7" s="921">
        <f>D7*E7</f>
        <v>0</v>
      </c>
      <c r="G7" s="1008"/>
      <c r="H7" s="921">
        <f>D7*G7</f>
        <v>0</v>
      </c>
      <c r="I7" s="1008"/>
      <c r="J7" s="921">
        <f>D7*I7</f>
        <v>0</v>
      </c>
      <c r="K7" s="1008"/>
      <c r="L7" s="921">
        <f>D7*K7</f>
        <v>0</v>
      </c>
      <c r="M7" s="1008"/>
      <c r="N7" s="921">
        <f>D7*M7</f>
        <v>0</v>
      </c>
      <c r="O7" s="1008"/>
      <c r="P7" s="921">
        <f>D7*O7</f>
        <v>0</v>
      </c>
      <c r="Q7" s="1008"/>
      <c r="R7" s="921">
        <f>D7*Q7</f>
        <v>0</v>
      </c>
      <c r="S7" s="1008"/>
      <c r="T7" s="921">
        <f>D7*S7</f>
        <v>0</v>
      </c>
      <c r="U7" s="1008"/>
      <c r="V7" s="921">
        <f>D7*U7</f>
        <v>0</v>
      </c>
      <c r="W7" s="1008"/>
      <c r="X7" s="921">
        <f>D7*W7</f>
        <v>0</v>
      </c>
      <c r="Y7" s="1008"/>
      <c r="Z7" s="921">
        <f>D7*Y7</f>
        <v>0</v>
      </c>
      <c r="AA7" s="1008"/>
      <c r="AB7" s="921">
        <f>D7*AA7</f>
        <v>0</v>
      </c>
      <c r="AC7" s="1082">
        <f>F7+H7+J7+L7+N7+P7+R7+T7+V7+X7+Z7+AB7</f>
        <v>0</v>
      </c>
    </row>
    <row r="8" spans="2:49" x14ac:dyDescent="0.45">
      <c r="B8" s="1259"/>
      <c r="C8" s="843"/>
      <c r="D8" s="1015"/>
      <c r="E8" s="926"/>
      <c r="F8" s="921"/>
      <c r="G8" s="926"/>
      <c r="H8" s="921"/>
      <c r="I8" s="926"/>
      <c r="J8" s="921"/>
      <c r="L8" s="921"/>
      <c r="N8" s="921"/>
      <c r="O8" s="926"/>
      <c r="P8" s="921"/>
      <c r="Q8" s="926"/>
      <c r="R8" s="921"/>
      <c r="S8" s="926"/>
      <c r="T8" s="921"/>
      <c r="U8" s="926"/>
      <c r="V8" s="921"/>
      <c r="W8" s="926"/>
      <c r="X8" s="921"/>
      <c r="Y8" s="926"/>
      <c r="Z8" s="921"/>
      <c r="AA8" s="926"/>
      <c r="AB8" s="921"/>
      <c r="AC8" s="1083"/>
    </row>
    <row r="9" spans="2:49" x14ac:dyDescent="0.45">
      <c r="B9" s="1259"/>
      <c r="C9" s="843" t="s">
        <v>629</v>
      </c>
      <c r="D9" s="1084"/>
      <c r="E9" s="1022"/>
      <c r="F9" s="921">
        <f>D9*E9</f>
        <v>0</v>
      </c>
      <c r="G9" s="1022"/>
      <c r="H9" s="921">
        <f>D9*G9</f>
        <v>0</v>
      </c>
      <c r="I9" s="1022"/>
      <c r="J9" s="921">
        <f>D9*I9</f>
        <v>0</v>
      </c>
      <c r="K9" s="1022"/>
      <c r="L9" s="921">
        <f>D9*K9</f>
        <v>0</v>
      </c>
      <c r="M9" s="1022"/>
      <c r="N9" s="921">
        <f>D9*M9</f>
        <v>0</v>
      </c>
      <c r="O9" s="1022"/>
      <c r="P9" s="921">
        <f>D9*O9</f>
        <v>0</v>
      </c>
      <c r="Q9" s="1022"/>
      <c r="R9" s="921">
        <f>D9*Q9</f>
        <v>0</v>
      </c>
      <c r="S9" s="1022"/>
      <c r="T9" s="921">
        <f>D9*S9</f>
        <v>0</v>
      </c>
      <c r="U9" s="1022"/>
      <c r="V9" s="921">
        <f>D9*U9</f>
        <v>0</v>
      </c>
      <c r="W9" s="1022"/>
      <c r="X9" s="921">
        <f>D9*W9</f>
        <v>0</v>
      </c>
      <c r="Y9" s="1022"/>
      <c r="Z9" s="921">
        <f>D9*Y9</f>
        <v>0</v>
      </c>
      <c r="AA9" s="1022"/>
      <c r="AB9" s="921">
        <f>D9*AA9</f>
        <v>0</v>
      </c>
      <c r="AC9" s="1082">
        <f>F9+H9+J9+L9+N9+P9+R9+T9+V9+X9+Z9+AB9</f>
        <v>0</v>
      </c>
    </row>
    <row r="10" spans="2:49" x14ac:dyDescent="0.45">
      <c r="B10" s="1259"/>
      <c r="C10" s="843"/>
      <c r="D10" s="1015"/>
      <c r="E10" s="926"/>
      <c r="F10" s="921"/>
      <c r="G10" s="926"/>
      <c r="H10" s="921"/>
      <c r="I10" s="926"/>
      <c r="J10" s="921"/>
      <c r="L10" s="921"/>
      <c r="N10" s="921"/>
      <c r="O10" s="926"/>
      <c r="P10" s="921"/>
      <c r="Q10" s="926"/>
      <c r="R10" s="921"/>
      <c r="S10" s="926"/>
      <c r="T10" s="921"/>
      <c r="U10" s="926"/>
      <c r="V10" s="921"/>
      <c r="W10" s="926"/>
      <c r="X10" s="921"/>
      <c r="Y10" s="926"/>
      <c r="Z10" s="921"/>
      <c r="AA10" s="926"/>
      <c r="AB10" s="921"/>
      <c r="AC10" s="1083"/>
    </row>
    <row r="11" spans="2:49" x14ac:dyDescent="0.45">
      <c r="B11" s="1259"/>
      <c r="C11" s="843" t="s">
        <v>630</v>
      </c>
      <c r="D11" s="1084"/>
      <c r="E11" s="1022"/>
      <c r="F11" s="921">
        <f>D11*E11</f>
        <v>0</v>
      </c>
      <c r="G11" s="1022"/>
      <c r="H11" s="921">
        <f>D11*G11</f>
        <v>0</v>
      </c>
      <c r="I11" s="1022"/>
      <c r="J11" s="921">
        <f>D11*I11</f>
        <v>0</v>
      </c>
      <c r="K11" s="1022"/>
      <c r="L11" s="921">
        <f>D11*K11</f>
        <v>0</v>
      </c>
      <c r="M11" s="1022"/>
      <c r="N11" s="921">
        <f>D11*M11</f>
        <v>0</v>
      </c>
      <c r="O11" s="1022"/>
      <c r="P11" s="921">
        <f>D11*O11</f>
        <v>0</v>
      </c>
      <c r="Q11" s="1022"/>
      <c r="R11" s="921">
        <f>D11*Q11</f>
        <v>0</v>
      </c>
      <c r="S11" s="1022"/>
      <c r="T11" s="921">
        <f>D11*S11</f>
        <v>0</v>
      </c>
      <c r="U11" s="1022"/>
      <c r="V11" s="921">
        <f>D11*U11</f>
        <v>0</v>
      </c>
      <c r="W11" s="1022"/>
      <c r="X11" s="921">
        <f>D11*W11</f>
        <v>0</v>
      </c>
      <c r="Y11" s="1022"/>
      <c r="Z11" s="921">
        <f>D11*Y11</f>
        <v>0</v>
      </c>
      <c r="AA11" s="1022"/>
      <c r="AB11" s="921">
        <f>D11*AA11</f>
        <v>0</v>
      </c>
      <c r="AC11" s="1082">
        <f>F11+H11+J11+L11+N11+P11+R11+T11+V11+X11+Z11+AB11</f>
        <v>0</v>
      </c>
    </row>
    <row r="12" spans="2:49" x14ac:dyDescent="0.45">
      <c r="B12" s="1259"/>
      <c r="C12" s="913"/>
      <c r="D12" s="1032"/>
      <c r="E12" s="926"/>
      <c r="F12" s="921"/>
      <c r="G12" s="926"/>
      <c r="H12" s="921"/>
      <c r="I12" s="926"/>
      <c r="J12" s="921"/>
      <c r="L12" s="921"/>
      <c r="N12" s="921"/>
      <c r="O12" s="926"/>
      <c r="P12" s="921"/>
      <c r="Q12" s="926"/>
      <c r="R12" s="921"/>
      <c r="S12" s="926"/>
      <c r="T12" s="921"/>
      <c r="U12" s="926"/>
      <c r="V12" s="921"/>
      <c r="W12" s="926"/>
      <c r="X12" s="921"/>
      <c r="Y12" s="926"/>
      <c r="Z12" s="921"/>
      <c r="AA12" s="926"/>
      <c r="AB12" s="921"/>
      <c r="AC12" s="1083"/>
    </row>
    <row r="13" spans="2:49" x14ac:dyDescent="0.45">
      <c r="B13" s="1259"/>
      <c r="C13" s="1085" t="s">
        <v>631</v>
      </c>
      <c r="D13" s="1084"/>
      <c r="E13" s="1022"/>
      <c r="F13" s="921">
        <f>D13*E13</f>
        <v>0</v>
      </c>
      <c r="G13" s="1022"/>
      <c r="H13" s="921">
        <f>D13*G13</f>
        <v>0</v>
      </c>
      <c r="I13" s="1022"/>
      <c r="J13" s="921">
        <f>D13*I13</f>
        <v>0</v>
      </c>
      <c r="K13" s="1022"/>
      <c r="L13" s="921">
        <f>D13*K13</f>
        <v>0</v>
      </c>
      <c r="M13" s="1022"/>
      <c r="N13" s="921">
        <f>D13*M13</f>
        <v>0</v>
      </c>
      <c r="O13" s="1022"/>
      <c r="P13" s="921">
        <f>D13*O13</f>
        <v>0</v>
      </c>
      <c r="Q13" s="1022"/>
      <c r="R13" s="921">
        <f>D13*Q13</f>
        <v>0</v>
      </c>
      <c r="S13" s="1022"/>
      <c r="T13" s="921">
        <f>D13*S13</f>
        <v>0</v>
      </c>
      <c r="U13" s="1022"/>
      <c r="V13" s="921">
        <f>D13*U13</f>
        <v>0</v>
      </c>
      <c r="W13" s="1022"/>
      <c r="X13" s="921">
        <f>D13*W13</f>
        <v>0</v>
      </c>
      <c r="Y13" s="1022"/>
      <c r="Z13" s="921">
        <f>D13*Y13</f>
        <v>0</v>
      </c>
      <c r="AA13" s="1022"/>
      <c r="AB13" s="921">
        <f>D13*AA13</f>
        <v>0</v>
      </c>
      <c r="AC13" s="1082">
        <f>F13+H13+J13+L13+N13+P13+R13+T13+V13+X13+Z13+AB13</f>
        <v>0</v>
      </c>
    </row>
    <row r="14" spans="2:49" x14ac:dyDescent="0.45">
      <c r="B14" s="1259"/>
      <c r="C14" s="843"/>
      <c r="D14" s="1005"/>
      <c r="E14" s="926"/>
      <c r="F14" s="921"/>
      <c r="G14" s="926"/>
      <c r="H14" s="921"/>
      <c r="I14" s="926"/>
      <c r="J14" s="921"/>
      <c r="L14" s="921"/>
      <c r="N14" s="921"/>
      <c r="O14" s="926"/>
      <c r="P14" s="921"/>
      <c r="Q14" s="926"/>
      <c r="R14" s="921"/>
      <c r="S14" s="926"/>
      <c r="T14" s="921"/>
      <c r="U14" s="926"/>
      <c r="V14" s="921"/>
      <c r="W14" s="926"/>
      <c r="X14" s="921"/>
      <c r="Y14" s="926"/>
      <c r="Z14" s="921"/>
      <c r="AA14" s="926"/>
      <c r="AB14" s="921"/>
      <c r="AC14" s="1083"/>
    </row>
    <row r="15" spans="2:49" x14ac:dyDescent="0.45">
      <c r="B15" s="1259"/>
      <c r="C15" s="1085" t="s">
        <v>632</v>
      </c>
      <c r="D15" s="1084"/>
      <c r="E15" s="1022"/>
      <c r="F15" s="921">
        <f>D15*E15</f>
        <v>0</v>
      </c>
      <c r="G15" s="1022"/>
      <c r="H15" s="921">
        <f>D15*G15</f>
        <v>0</v>
      </c>
      <c r="I15" s="1022"/>
      <c r="J15" s="921">
        <f>D15*I15</f>
        <v>0</v>
      </c>
      <c r="K15" s="1022"/>
      <c r="L15" s="921">
        <f>D15*K15</f>
        <v>0</v>
      </c>
      <c r="M15" s="1022"/>
      <c r="N15" s="921">
        <f>D15*M15</f>
        <v>0</v>
      </c>
      <c r="O15" s="1022"/>
      <c r="P15" s="921">
        <f>D15*O15</f>
        <v>0</v>
      </c>
      <c r="Q15" s="1022"/>
      <c r="R15" s="921">
        <f>D15*Q15</f>
        <v>0</v>
      </c>
      <c r="S15" s="1022"/>
      <c r="T15" s="921">
        <f>D15*S15</f>
        <v>0</v>
      </c>
      <c r="U15" s="1022"/>
      <c r="V15" s="921">
        <f>D15*U15</f>
        <v>0</v>
      </c>
      <c r="W15" s="1022"/>
      <c r="X15" s="921">
        <f>D15*W15</f>
        <v>0</v>
      </c>
      <c r="Y15" s="1022"/>
      <c r="Z15" s="921">
        <f>D15*Y15</f>
        <v>0</v>
      </c>
      <c r="AA15" s="1022"/>
      <c r="AB15" s="921">
        <f>D15*AA15</f>
        <v>0</v>
      </c>
      <c r="AC15" s="1082">
        <f>F15+H15+J15+L15+N15+P15+R15+T15+V15+X15+Z15+AB15</f>
        <v>0</v>
      </c>
    </row>
    <row r="16" spans="2:49" x14ac:dyDescent="0.45">
      <c r="B16" s="1259"/>
      <c r="C16" s="843"/>
      <c r="D16" s="1005"/>
      <c r="E16" s="926"/>
      <c r="F16" s="921"/>
      <c r="G16" s="926"/>
      <c r="H16" s="921"/>
      <c r="I16" s="926"/>
      <c r="J16" s="921"/>
      <c r="L16" s="921"/>
      <c r="N16" s="921"/>
      <c r="O16" s="926"/>
      <c r="P16" s="921"/>
      <c r="Q16" s="926"/>
      <c r="R16" s="921"/>
      <c r="S16" s="926"/>
      <c r="T16" s="921"/>
      <c r="U16" s="926"/>
      <c r="V16" s="921"/>
      <c r="W16" s="926"/>
      <c r="X16" s="921"/>
      <c r="Y16" s="926"/>
      <c r="Z16" s="921"/>
      <c r="AA16" s="926"/>
      <c r="AB16" s="921"/>
      <c r="AC16" s="1083"/>
    </row>
    <row r="17" spans="1:30" x14ac:dyDescent="0.45">
      <c r="B17" s="1259"/>
      <c r="C17" s="1085" t="s">
        <v>633</v>
      </c>
      <c r="D17" s="1084"/>
      <c r="E17" s="1022"/>
      <c r="F17" s="921">
        <f>D17*E17</f>
        <v>0</v>
      </c>
      <c r="G17" s="1022"/>
      <c r="H17" s="921">
        <f>D17*G17</f>
        <v>0</v>
      </c>
      <c r="I17" s="1022"/>
      <c r="J17" s="921">
        <f>D17*I17</f>
        <v>0</v>
      </c>
      <c r="K17" s="1022"/>
      <c r="L17" s="921">
        <f>D17*K17</f>
        <v>0</v>
      </c>
      <c r="M17" s="1022"/>
      <c r="N17" s="921">
        <f>D17*M17</f>
        <v>0</v>
      </c>
      <c r="O17" s="1022"/>
      <c r="P17" s="921">
        <f>D17*O17</f>
        <v>0</v>
      </c>
      <c r="Q17" s="1022"/>
      <c r="R17" s="921">
        <f>D17*Q17</f>
        <v>0</v>
      </c>
      <c r="S17" s="1022"/>
      <c r="T17" s="921">
        <f>D17*S17</f>
        <v>0</v>
      </c>
      <c r="U17" s="1022"/>
      <c r="V17" s="921">
        <f>D17*U17</f>
        <v>0</v>
      </c>
      <c r="W17" s="1022"/>
      <c r="X17" s="921">
        <f>D17*W17</f>
        <v>0</v>
      </c>
      <c r="Y17" s="1022"/>
      <c r="Z17" s="921">
        <f>D17*Y17</f>
        <v>0</v>
      </c>
      <c r="AA17" s="1022"/>
      <c r="AB17" s="921">
        <f>D17*AA17</f>
        <v>0</v>
      </c>
      <c r="AC17" s="1082">
        <f>F17+H17+J17+L17+N17+P17+R17+T17+V17+X17+Z17+AB17</f>
        <v>0</v>
      </c>
    </row>
    <row r="18" spans="1:30" x14ac:dyDescent="0.45">
      <c r="B18" s="1259"/>
      <c r="C18" s="913"/>
      <c r="D18" s="1032"/>
      <c r="E18" s="926"/>
      <c r="F18" s="921"/>
      <c r="G18" s="926"/>
      <c r="H18" s="921"/>
      <c r="I18" s="926"/>
      <c r="J18" s="921"/>
      <c r="L18" s="921"/>
      <c r="N18" s="921"/>
      <c r="O18" s="926"/>
      <c r="P18" s="921"/>
      <c r="Q18" s="926"/>
      <c r="R18" s="921"/>
      <c r="S18" s="926"/>
      <c r="T18" s="921"/>
      <c r="U18" s="926"/>
      <c r="V18" s="921"/>
      <c r="W18" s="926"/>
      <c r="X18" s="921"/>
      <c r="Y18" s="926"/>
      <c r="Z18" s="921"/>
      <c r="AA18" s="926"/>
      <c r="AB18" s="921"/>
      <c r="AC18" s="1083"/>
    </row>
    <row r="19" spans="1:30" x14ac:dyDescent="0.45">
      <c r="B19" s="1260"/>
      <c r="C19" s="1086" t="s">
        <v>634</v>
      </c>
      <c r="D19" s="1084"/>
      <c r="E19" s="1022"/>
      <c r="F19" s="921">
        <f>D19*E19</f>
        <v>0</v>
      </c>
      <c r="G19" s="1022"/>
      <c r="H19" s="921">
        <f>D19*G19</f>
        <v>0</v>
      </c>
      <c r="I19" s="1022"/>
      <c r="J19" s="921">
        <f>D19*I19</f>
        <v>0</v>
      </c>
      <c r="K19" s="1022"/>
      <c r="L19" s="921">
        <f>D19*K19</f>
        <v>0</v>
      </c>
      <c r="M19" s="1022"/>
      <c r="N19" s="921">
        <f>D19*M19</f>
        <v>0</v>
      </c>
      <c r="O19" s="1022"/>
      <c r="P19" s="921">
        <f>D19*O19</f>
        <v>0</v>
      </c>
      <c r="Q19" s="1022"/>
      <c r="R19" s="921">
        <f>D19*Q19</f>
        <v>0</v>
      </c>
      <c r="S19" s="1022"/>
      <c r="T19" s="921">
        <f>D19*S19</f>
        <v>0</v>
      </c>
      <c r="U19" s="1022"/>
      <c r="V19" s="921">
        <f>D19*U19</f>
        <v>0</v>
      </c>
      <c r="W19" s="1022"/>
      <c r="X19" s="921">
        <f>D19*W19</f>
        <v>0</v>
      </c>
      <c r="Y19" s="1022"/>
      <c r="Z19" s="921">
        <f>D19*Y19</f>
        <v>0</v>
      </c>
      <c r="AA19" s="1022"/>
      <c r="AB19" s="921">
        <f>D19*AA19</f>
        <v>0</v>
      </c>
      <c r="AC19" s="1082">
        <f>F19+H19+J19+L19+N19+P19+R19+T19+V19+X19+Z19+AB19</f>
        <v>0</v>
      </c>
    </row>
    <row r="20" spans="1:30" x14ac:dyDescent="0.45">
      <c r="A20" s="913"/>
      <c r="B20" s="1072"/>
      <c r="C20" s="913"/>
      <c r="D20" s="1032"/>
      <c r="E20" s="926"/>
      <c r="F20" s="921"/>
      <c r="G20" s="926"/>
      <c r="H20" s="921"/>
      <c r="I20" s="926"/>
      <c r="J20" s="921"/>
      <c r="L20" s="921"/>
      <c r="N20" s="921"/>
      <c r="O20" s="926"/>
      <c r="P20" s="921"/>
      <c r="Q20" s="926"/>
      <c r="R20" s="921"/>
      <c r="S20" s="926"/>
      <c r="T20" s="921"/>
      <c r="U20" s="926"/>
      <c r="V20" s="921"/>
      <c r="W20" s="926"/>
      <c r="X20" s="921"/>
      <c r="Y20" s="926"/>
      <c r="Z20" s="921"/>
      <c r="AA20" s="926"/>
      <c r="AB20" s="921"/>
      <c r="AC20" s="1083"/>
    </row>
    <row r="21" spans="1:30" x14ac:dyDescent="0.45">
      <c r="A21" s="913"/>
      <c r="B21" s="1072"/>
      <c r="C21" s="843" t="s">
        <v>420</v>
      </c>
      <c r="D21" s="1087" t="s">
        <v>154</v>
      </c>
      <c r="E21" s="926"/>
      <c r="F21" s="1088"/>
      <c r="G21" s="926"/>
      <c r="H21" s="1088"/>
      <c r="I21" s="926"/>
      <c r="J21" s="1088"/>
      <c r="L21" s="1088"/>
      <c r="N21" s="1088"/>
      <c r="O21" s="926"/>
      <c r="P21" s="1088"/>
      <c r="Q21" s="926"/>
      <c r="R21" s="1088"/>
      <c r="S21" s="926"/>
      <c r="T21" s="1088"/>
      <c r="U21" s="926"/>
      <c r="V21" s="1088"/>
      <c r="W21" s="926"/>
      <c r="X21" s="1088"/>
      <c r="Y21" s="926"/>
      <c r="Z21" s="1088"/>
      <c r="AA21" s="926"/>
      <c r="AB21" s="1088"/>
      <c r="AC21" s="1082">
        <f>F21+H21+J21+L21+N21+P21+R21+T21+V21+X21+Z21+AB21</f>
        <v>0</v>
      </c>
    </row>
    <row r="22" spans="1:30" x14ac:dyDescent="0.45">
      <c r="A22" s="913"/>
      <c r="C22" s="843"/>
      <c r="D22" s="921"/>
      <c r="E22" s="926"/>
      <c r="F22" s="921"/>
      <c r="G22" s="926"/>
      <c r="H22" s="921"/>
      <c r="I22" s="926"/>
      <c r="J22" s="921"/>
      <c r="L22" s="921"/>
      <c r="N22" s="921"/>
      <c r="O22" s="926"/>
      <c r="P22" s="921"/>
      <c r="Q22" s="926"/>
      <c r="R22" s="921"/>
      <c r="S22" s="926"/>
      <c r="T22" s="921"/>
      <c r="U22" s="926"/>
      <c r="V22" s="921"/>
      <c r="W22" s="926"/>
      <c r="X22" s="921"/>
      <c r="Y22" s="926"/>
      <c r="Z22" s="921"/>
      <c r="AA22" s="926"/>
      <c r="AB22" s="921"/>
      <c r="AC22" s="1083"/>
    </row>
    <row r="23" spans="1:30" x14ac:dyDescent="0.45">
      <c r="A23" s="913"/>
      <c r="C23" s="843" t="s">
        <v>635</v>
      </c>
      <c r="D23" s="1087" t="s">
        <v>154</v>
      </c>
      <c r="E23" s="926"/>
      <c r="F23" s="1088"/>
      <c r="G23" s="926"/>
      <c r="H23" s="1088"/>
      <c r="I23" s="926"/>
      <c r="J23" s="1088"/>
      <c r="L23" s="1088"/>
      <c r="N23" s="1088"/>
      <c r="O23" s="926"/>
      <c r="P23" s="1088"/>
      <c r="Q23" s="926"/>
      <c r="R23" s="1088"/>
      <c r="S23" s="926"/>
      <c r="T23" s="1088"/>
      <c r="U23" s="926"/>
      <c r="V23" s="1088"/>
      <c r="W23" s="926"/>
      <c r="X23" s="1088"/>
      <c r="Y23" s="926"/>
      <c r="Z23" s="1088"/>
      <c r="AA23" s="926"/>
      <c r="AB23" s="1088"/>
      <c r="AC23" s="1082">
        <f>F23+H23+J23+L23+N23+P23+R23+T23+V23+X23+Z23+AB23</f>
        <v>0</v>
      </c>
    </row>
    <row r="24" spans="1:30" x14ac:dyDescent="0.45">
      <c r="A24" s="913"/>
      <c r="B24" s="865"/>
      <c r="C24" s="843"/>
      <c r="D24" s="921"/>
      <c r="E24" s="926"/>
      <c r="F24" s="921"/>
      <c r="G24" s="926"/>
      <c r="H24" s="921"/>
      <c r="I24" s="926"/>
      <c r="J24" s="921"/>
      <c r="L24" s="921"/>
      <c r="N24" s="921"/>
      <c r="O24" s="926"/>
      <c r="P24" s="921"/>
      <c r="Q24" s="926"/>
      <c r="R24" s="921"/>
      <c r="S24" s="926"/>
      <c r="T24" s="921"/>
      <c r="U24" s="926"/>
      <c r="V24" s="921"/>
      <c r="W24" s="926"/>
      <c r="X24" s="921"/>
      <c r="Y24" s="926"/>
      <c r="Z24" s="921"/>
      <c r="AA24" s="926"/>
      <c r="AB24" s="921"/>
      <c r="AC24" s="1083"/>
    </row>
    <row r="25" spans="1:30" x14ac:dyDescent="0.45">
      <c r="A25" s="913"/>
      <c r="B25" s="1075"/>
      <c r="C25" s="841" t="s">
        <v>60</v>
      </c>
      <c r="D25" s="938" t="s">
        <v>154</v>
      </c>
      <c r="E25" s="937"/>
      <c r="F25" s="1089"/>
      <c r="G25" s="1090"/>
      <c r="H25" s="1089"/>
      <c r="I25" s="1090"/>
      <c r="J25" s="1089"/>
      <c r="K25" s="1090"/>
      <c r="L25" s="1089"/>
      <c r="M25" s="1090"/>
      <c r="N25" s="1089"/>
      <c r="O25" s="1090"/>
      <c r="P25" s="1089"/>
      <c r="Q25" s="1090"/>
      <c r="R25" s="1089"/>
      <c r="S25" s="1090"/>
      <c r="T25" s="1089"/>
      <c r="U25" s="1090"/>
      <c r="V25" s="1089"/>
      <c r="W25" s="1090"/>
      <c r="X25" s="1089"/>
      <c r="Y25" s="1090"/>
      <c r="Z25" s="1089"/>
      <c r="AA25" s="1090"/>
      <c r="AB25" s="1089"/>
      <c r="AC25" s="1091">
        <f>F25+H25+J25+L25+N25+P25+R25+T25+V25+X25+Z25+AB25</f>
        <v>0</v>
      </c>
    </row>
    <row r="26" spans="1:30" ht="14.1" thickBot="1" x14ac:dyDescent="0.5">
      <c r="C26" s="832"/>
      <c r="D26" s="926"/>
      <c r="E26" s="926"/>
      <c r="F26" s="937"/>
      <c r="G26" s="926"/>
      <c r="H26" s="937"/>
      <c r="K26" s="971"/>
      <c r="M26" s="971"/>
      <c r="P26" s="926"/>
      <c r="Q26" s="971"/>
      <c r="R26" s="926"/>
      <c r="S26" s="971"/>
      <c r="T26" s="926"/>
      <c r="U26" s="971"/>
      <c r="V26" s="926"/>
      <c r="W26" s="971"/>
      <c r="X26" s="926"/>
      <c r="Y26" s="971"/>
      <c r="Z26" s="926"/>
      <c r="AA26" s="971"/>
      <c r="AB26" s="926"/>
    </row>
    <row r="27" spans="1:30" ht="14.1" thickBot="1" x14ac:dyDescent="0.5">
      <c r="B27" s="865"/>
      <c r="C27" s="831"/>
      <c r="D27" s="1092" t="s">
        <v>503</v>
      </c>
      <c r="E27" s="926"/>
      <c r="F27" s="1093">
        <f>SUM(F7:F25)</f>
        <v>0</v>
      </c>
      <c r="G27" s="926"/>
      <c r="H27" s="1093">
        <f>SUM(H7:H25)</f>
        <v>0</v>
      </c>
      <c r="J27" s="1093">
        <f>SUM(J7:J25)</f>
        <v>0</v>
      </c>
      <c r="K27" s="971"/>
      <c r="L27" s="1093">
        <f>SUM(L7:L25)</f>
        <v>0</v>
      </c>
      <c r="M27" s="971"/>
      <c r="N27" s="1093">
        <f>SUM(N7:N25)</f>
        <v>0</v>
      </c>
      <c r="P27" s="1093">
        <f>SUM(P7:P25)</f>
        <v>0</v>
      </c>
      <c r="Q27" s="971"/>
      <c r="R27" s="1093">
        <f>SUM(R7:R25)</f>
        <v>0</v>
      </c>
      <c r="S27" s="971"/>
      <c r="T27" s="1093">
        <f>SUM(T7:T25)</f>
        <v>0</v>
      </c>
      <c r="U27" s="971"/>
      <c r="V27" s="1093">
        <f>SUM(V7:V25)</f>
        <v>0</v>
      </c>
      <c r="W27" s="971"/>
      <c r="X27" s="1093">
        <f>SUM(X7:X25)</f>
        <v>0</v>
      </c>
      <c r="Y27" s="971"/>
      <c r="Z27" s="1093">
        <f>SUM(Z7:Z25)</f>
        <v>0</v>
      </c>
      <c r="AA27" s="971"/>
      <c r="AB27" s="1094">
        <f>SUM(AB7:AB25)</f>
        <v>0</v>
      </c>
      <c r="AC27" s="1095">
        <f>SUM(F27:AB27)</f>
        <v>0</v>
      </c>
      <c r="AD27" s="926" t="s">
        <v>154</v>
      </c>
    </row>
    <row r="28" spans="1:30" ht="14.1" thickBot="1" x14ac:dyDescent="0.5">
      <c r="B28" s="1249"/>
      <c r="C28" s="1249"/>
      <c r="D28" s="1249"/>
      <c r="E28" s="1249"/>
      <c r="F28" s="1249"/>
      <c r="G28" s="1249"/>
      <c r="H28" s="1249"/>
      <c r="I28" s="1249"/>
      <c r="J28" s="1249"/>
      <c r="K28" s="1249"/>
      <c r="L28" s="1249"/>
      <c r="M28" s="1249"/>
      <c r="N28" s="1249"/>
      <c r="O28" s="1249"/>
      <c r="P28" s="1249"/>
      <c r="Q28" s="1249"/>
      <c r="R28" s="1249"/>
      <c r="S28" s="1249"/>
      <c r="T28" s="1249"/>
      <c r="U28" s="1249"/>
      <c r="V28" s="1249"/>
      <c r="W28" s="1249"/>
      <c r="X28" s="1249"/>
      <c r="Y28" s="1249"/>
      <c r="Z28" s="1249"/>
      <c r="AA28" s="1249"/>
      <c r="AB28" s="1249"/>
      <c r="AC28" s="1249"/>
    </row>
    <row r="29" spans="1:30" ht="14.1" thickBot="1" x14ac:dyDescent="0.5">
      <c r="B29" s="832"/>
      <c r="C29" s="891"/>
      <c r="D29" s="1273" t="s">
        <v>581</v>
      </c>
      <c r="E29" s="1274"/>
      <c r="F29" s="1274"/>
      <c r="G29" s="1274"/>
      <c r="H29" s="1274"/>
      <c r="I29" s="1274"/>
      <c r="J29" s="1274"/>
      <c r="K29" s="1274"/>
      <c r="L29" s="1274"/>
      <c r="M29" s="1274"/>
      <c r="N29" s="1275"/>
      <c r="O29" s="1096"/>
      <c r="P29" s="1273" t="s">
        <v>502</v>
      </c>
      <c r="Q29" s="1274"/>
      <c r="R29" s="1274"/>
      <c r="S29" s="1274"/>
      <c r="T29" s="1274"/>
      <c r="U29" s="1274"/>
      <c r="V29" s="1274"/>
      <c r="W29" s="1274"/>
      <c r="X29" s="1274"/>
      <c r="Y29" s="1274"/>
      <c r="Z29" s="1275"/>
    </row>
    <row r="30" spans="1:30" ht="14.25" customHeight="1" x14ac:dyDescent="0.45">
      <c r="B30" s="832"/>
      <c r="C30" s="832"/>
      <c r="D30" s="1276" t="s">
        <v>626</v>
      </c>
      <c r="E30" s="1278" t="s">
        <v>498</v>
      </c>
      <c r="F30" s="1279"/>
      <c r="G30" s="1278" t="s">
        <v>499</v>
      </c>
      <c r="H30" s="1279"/>
      <c r="I30" s="1278" t="s">
        <v>500</v>
      </c>
      <c r="J30" s="1279"/>
      <c r="K30" s="1278" t="s">
        <v>501</v>
      </c>
      <c r="L30" s="1279"/>
      <c r="M30" s="1268" t="s">
        <v>82</v>
      </c>
      <c r="N30" s="1269"/>
      <c r="O30" s="1096"/>
      <c r="P30" s="1276" t="s">
        <v>626</v>
      </c>
      <c r="Q30" s="1278" t="s">
        <v>498</v>
      </c>
      <c r="R30" s="1279"/>
      <c r="S30" s="1278" t="s">
        <v>499</v>
      </c>
      <c r="T30" s="1279"/>
      <c r="U30" s="1278" t="s">
        <v>500</v>
      </c>
      <c r="V30" s="1279"/>
      <c r="W30" s="1278" t="s">
        <v>501</v>
      </c>
      <c r="X30" s="1279"/>
      <c r="Y30" s="1268" t="s">
        <v>82</v>
      </c>
      <c r="Z30" s="1269"/>
    </row>
    <row r="31" spans="1:30" x14ac:dyDescent="0.45">
      <c r="B31" s="832"/>
      <c r="C31" s="832"/>
      <c r="D31" s="1277"/>
      <c r="E31" s="1097" t="s">
        <v>433</v>
      </c>
      <c r="F31" s="997" t="s">
        <v>598</v>
      </c>
      <c r="G31" s="1097" t="s">
        <v>433</v>
      </c>
      <c r="H31" s="997" t="s">
        <v>598</v>
      </c>
      <c r="I31" s="1097" t="s">
        <v>433</v>
      </c>
      <c r="J31" s="997" t="s">
        <v>598</v>
      </c>
      <c r="K31" s="1097" t="s">
        <v>433</v>
      </c>
      <c r="L31" s="997" t="s">
        <v>598</v>
      </c>
      <c r="M31" s="1270"/>
      <c r="N31" s="1271"/>
      <c r="O31" s="1096"/>
      <c r="P31" s="1277"/>
      <c r="Q31" s="1097" t="s">
        <v>433</v>
      </c>
      <c r="R31" s="997" t="s">
        <v>598</v>
      </c>
      <c r="S31" s="1097" t="s">
        <v>433</v>
      </c>
      <c r="T31" s="997" t="s">
        <v>598</v>
      </c>
      <c r="U31" s="1097" t="s">
        <v>433</v>
      </c>
      <c r="V31" s="997" t="s">
        <v>598</v>
      </c>
      <c r="W31" s="1097" t="s">
        <v>433</v>
      </c>
      <c r="X31" s="997" t="s">
        <v>598</v>
      </c>
      <c r="Y31" s="1270"/>
      <c r="Z31" s="1271"/>
    </row>
    <row r="32" spans="1:30" x14ac:dyDescent="0.45">
      <c r="B32" s="1272" t="s">
        <v>627</v>
      </c>
      <c r="C32" s="1080" t="s">
        <v>628</v>
      </c>
      <c r="D32" s="1056"/>
      <c r="E32" s="1081"/>
      <c r="F32" s="1057">
        <f>E32*D32</f>
        <v>0</v>
      </c>
      <c r="G32" s="1081"/>
      <c r="H32" s="1057">
        <f>G32*D32</f>
        <v>0</v>
      </c>
      <c r="I32" s="1081"/>
      <c r="J32" s="1057">
        <f>I32*D32</f>
        <v>0</v>
      </c>
      <c r="K32" s="1081"/>
      <c r="L32" s="1057">
        <f>K32*D32</f>
        <v>0</v>
      </c>
      <c r="M32" s="1280">
        <f>F32+H32+J32+L32</f>
        <v>0</v>
      </c>
      <c r="N32" s="1281"/>
      <c r="O32" s="1098"/>
      <c r="P32" s="1056"/>
      <c r="Q32" s="1081"/>
      <c r="R32" s="1057">
        <f>Q32*P32</f>
        <v>0</v>
      </c>
      <c r="S32" s="1081"/>
      <c r="T32" s="1057">
        <f>S32*P32</f>
        <v>0</v>
      </c>
      <c r="U32" s="1081"/>
      <c r="V32" s="1057">
        <f>U32*P32</f>
        <v>0</v>
      </c>
      <c r="W32" s="1081"/>
      <c r="X32" s="1057">
        <f>W32*P32</f>
        <v>0</v>
      </c>
      <c r="Y32" s="1280">
        <f>R32+T32+V32+X32</f>
        <v>0</v>
      </c>
      <c r="Z32" s="1281"/>
    </row>
    <row r="33" spans="1:28" x14ac:dyDescent="0.45">
      <c r="B33" s="1259"/>
      <c r="C33" s="843"/>
      <c r="D33" s="1099"/>
      <c r="E33" s="926"/>
      <c r="F33" s="921"/>
      <c r="G33" s="926"/>
      <c r="H33" s="921"/>
      <c r="I33" s="926"/>
      <c r="J33" s="921"/>
      <c r="L33" s="921"/>
      <c r="M33" s="1282"/>
      <c r="N33" s="1283"/>
      <c r="O33" s="1098"/>
      <c r="P33" s="1099"/>
      <c r="Q33" s="926"/>
      <c r="R33" s="921"/>
      <c r="S33" s="926"/>
      <c r="T33" s="921"/>
      <c r="U33" s="926"/>
      <c r="V33" s="921"/>
      <c r="W33" s="926"/>
      <c r="X33" s="921"/>
      <c r="Y33" s="1282"/>
      <c r="Z33" s="1283"/>
    </row>
    <row r="34" spans="1:28" x14ac:dyDescent="0.45">
      <c r="B34" s="1259"/>
      <c r="C34" s="843" t="s">
        <v>629</v>
      </c>
      <c r="D34" s="850"/>
      <c r="E34" s="1022"/>
      <c r="F34" s="921">
        <f>E34*D34</f>
        <v>0</v>
      </c>
      <c r="G34" s="1022"/>
      <c r="H34" s="921">
        <f>G34*D34</f>
        <v>0</v>
      </c>
      <c r="I34" s="1022"/>
      <c r="J34" s="921">
        <f>I34*D34</f>
        <v>0</v>
      </c>
      <c r="K34" s="1022"/>
      <c r="L34" s="921">
        <f>K34*D34</f>
        <v>0</v>
      </c>
      <c r="M34" s="1280">
        <f>F34+H34+J34+L34</f>
        <v>0</v>
      </c>
      <c r="N34" s="1281"/>
      <c r="O34" s="1098"/>
      <c r="P34" s="850"/>
      <c r="Q34" s="1022"/>
      <c r="R34" s="921">
        <f>Q34*P34</f>
        <v>0</v>
      </c>
      <c r="S34" s="1022"/>
      <c r="T34" s="921">
        <f>S34*P34</f>
        <v>0</v>
      </c>
      <c r="U34" s="1022"/>
      <c r="V34" s="921">
        <f>U34*P34</f>
        <v>0</v>
      </c>
      <c r="W34" s="1022"/>
      <c r="X34" s="921">
        <f>W34*P34</f>
        <v>0</v>
      </c>
      <c r="Y34" s="1280">
        <f>R34+T34+V34+X34</f>
        <v>0</v>
      </c>
      <c r="Z34" s="1281"/>
    </row>
    <row r="35" spans="1:28" x14ac:dyDescent="0.45">
      <c r="B35" s="1259"/>
      <c r="C35" s="843"/>
      <c r="D35" s="842"/>
      <c r="E35" s="926"/>
      <c r="F35" s="921"/>
      <c r="G35" s="926"/>
      <c r="H35" s="921"/>
      <c r="I35" s="926"/>
      <c r="J35" s="921"/>
      <c r="L35" s="921"/>
      <c r="M35" s="1282"/>
      <c r="N35" s="1283"/>
      <c r="O35" s="1098"/>
      <c r="P35" s="842"/>
      <c r="Q35" s="926"/>
      <c r="R35" s="921"/>
      <c r="S35" s="926"/>
      <c r="T35" s="921"/>
      <c r="U35" s="926"/>
      <c r="V35" s="921"/>
      <c r="W35" s="926"/>
      <c r="X35" s="921"/>
      <c r="Y35" s="1282"/>
      <c r="Z35" s="1283"/>
    </row>
    <row r="36" spans="1:28" x14ac:dyDescent="0.45">
      <c r="B36" s="1259"/>
      <c r="C36" s="843" t="s">
        <v>630</v>
      </c>
      <c r="D36" s="850"/>
      <c r="E36" s="1022"/>
      <c r="F36" s="921">
        <f>E36*D36</f>
        <v>0</v>
      </c>
      <c r="G36" s="1022"/>
      <c r="H36" s="921">
        <f>G36*D36</f>
        <v>0</v>
      </c>
      <c r="I36" s="1022"/>
      <c r="J36" s="921">
        <f>I36*D36</f>
        <v>0</v>
      </c>
      <c r="K36" s="1022"/>
      <c r="L36" s="921">
        <f>K36*D36</f>
        <v>0</v>
      </c>
      <c r="M36" s="1280">
        <f>F36+H36+J36+L36</f>
        <v>0</v>
      </c>
      <c r="N36" s="1281"/>
      <c r="O36" s="1098"/>
      <c r="P36" s="850"/>
      <c r="Q36" s="1022"/>
      <c r="R36" s="921">
        <f>Q36*P36</f>
        <v>0</v>
      </c>
      <c r="S36" s="1022"/>
      <c r="T36" s="921">
        <f>S36*P36</f>
        <v>0</v>
      </c>
      <c r="U36" s="1022"/>
      <c r="V36" s="921">
        <f>U36*P36</f>
        <v>0</v>
      </c>
      <c r="W36" s="1022"/>
      <c r="X36" s="921">
        <f>W36*P36</f>
        <v>0</v>
      </c>
      <c r="Y36" s="1280">
        <f>R36+T36+V36+X36</f>
        <v>0</v>
      </c>
      <c r="Z36" s="1281"/>
      <c r="AB36" s="831" t="s">
        <v>154</v>
      </c>
    </row>
    <row r="37" spans="1:28" ht="14.25" customHeight="1" x14ac:dyDescent="0.45">
      <c r="B37" s="1259"/>
      <c r="C37" s="913"/>
      <c r="D37" s="842"/>
      <c r="E37" s="926"/>
      <c r="F37" s="921"/>
      <c r="G37" s="926"/>
      <c r="H37" s="921"/>
      <c r="I37" s="926"/>
      <c r="J37" s="921"/>
      <c r="L37" s="921"/>
      <c r="M37" s="1282"/>
      <c r="N37" s="1283"/>
      <c r="O37" s="1098"/>
      <c r="P37" s="842"/>
      <c r="Q37" s="926"/>
      <c r="R37" s="921"/>
      <c r="S37" s="926"/>
      <c r="T37" s="921"/>
      <c r="U37" s="926"/>
      <c r="V37" s="921"/>
      <c r="W37" s="926"/>
      <c r="X37" s="921"/>
      <c r="Y37" s="1282"/>
      <c r="Z37" s="1283"/>
    </row>
    <row r="38" spans="1:28" x14ac:dyDescent="0.45">
      <c r="B38" s="1259"/>
      <c r="C38" s="1085" t="s">
        <v>631</v>
      </c>
      <c r="D38" s="850"/>
      <c r="E38" s="1022"/>
      <c r="F38" s="921">
        <f>E38*D38</f>
        <v>0</v>
      </c>
      <c r="G38" s="1022"/>
      <c r="H38" s="921">
        <f>G38*D38</f>
        <v>0</v>
      </c>
      <c r="I38" s="1022"/>
      <c r="J38" s="921">
        <f>I38*D38</f>
        <v>0</v>
      </c>
      <c r="K38" s="1022"/>
      <c r="L38" s="921">
        <f>K38*D38</f>
        <v>0</v>
      </c>
      <c r="M38" s="1280">
        <f>F38+H38+J38+L38</f>
        <v>0</v>
      </c>
      <c r="N38" s="1281"/>
      <c r="O38" s="1098"/>
      <c r="P38" s="850"/>
      <c r="Q38" s="1022"/>
      <c r="R38" s="921">
        <f>Q38*P38</f>
        <v>0</v>
      </c>
      <c r="S38" s="1022"/>
      <c r="T38" s="921">
        <f>S38*P38</f>
        <v>0</v>
      </c>
      <c r="U38" s="1022"/>
      <c r="V38" s="921">
        <f>U38*P38</f>
        <v>0</v>
      </c>
      <c r="W38" s="1022"/>
      <c r="X38" s="921">
        <f>W38*P38</f>
        <v>0</v>
      </c>
      <c r="Y38" s="1280">
        <f>R38+T38+V38+X38</f>
        <v>0</v>
      </c>
      <c r="Z38" s="1281"/>
    </row>
    <row r="39" spans="1:28" x14ac:dyDescent="0.45">
      <c r="B39" s="1259"/>
      <c r="C39" s="843"/>
      <c r="D39" s="842"/>
      <c r="E39" s="926"/>
      <c r="F39" s="921"/>
      <c r="G39" s="926"/>
      <c r="H39" s="921"/>
      <c r="I39" s="926"/>
      <c r="J39" s="921"/>
      <c r="L39" s="921"/>
      <c r="M39" s="1282"/>
      <c r="N39" s="1283"/>
      <c r="O39" s="1098"/>
      <c r="P39" s="842"/>
      <c r="Q39" s="926"/>
      <c r="R39" s="921"/>
      <c r="S39" s="926"/>
      <c r="T39" s="921"/>
      <c r="U39" s="926"/>
      <c r="V39" s="921"/>
      <c r="W39" s="926"/>
      <c r="X39" s="921"/>
      <c r="Y39" s="1282"/>
      <c r="Z39" s="1283"/>
    </row>
    <row r="40" spans="1:28" x14ac:dyDescent="0.45">
      <c r="B40" s="1259"/>
      <c r="C40" s="1085" t="s">
        <v>632</v>
      </c>
      <c r="D40" s="850"/>
      <c r="E40" s="1022"/>
      <c r="F40" s="921">
        <f>E40*D40</f>
        <v>0</v>
      </c>
      <c r="G40" s="1022"/>
      <c r="H40" s="921">
        <f>G40*D40</f>
        <v>0</v>
      </c>
      <c r="I40" s="1022"/>
      <c r="J40" s="921">
        <f>I40*D40</f>
        <v>0</v>
      </c>
      <c r="K40" s="1022"/>
      <c r="L40" s="921">
        <f>K40*D40</f>
        <v>0</v>
      </c>
      <c r="M40" s="1280">
        <f>F40+H40+J40+L40</f>
        <v>0</v>
      </c>
      <c r="N40" s="1281"/>
      <c r="O40" s="1098"/>
      <c r="P40" s="850"/>
      <c r="Q40" s="1022"/>
      <c r="R40" s="921">
        <f>Q40*P40</f>
        <v>0</v>
      </c>
      <c r="S40" s="1022"/>
      <c r="T40" s="921">
        <f>S40*P40</f>
        <v>0</v>
      </c>
      <c r="U40" s="1022"/>
      <c r="V40" s="921">
        <f>U40*P40</f>
        <v>0</v>
      </c>
      <c r="W40" s="1022"/>
      <c r="X40" s="921">
        <f>W40*P40</f>
        <v>0</v>
      </c>
      <c r="Y40" s="1280">
        <f>R40+T40+V40+X40</f>
        <v>0</v>
      </c>
      <c r="Z40" s="1281"/>
    </row>
    <row r="41" spans="1:28" x14ac:dyDescent="0.45">
      <c r="B41" s="1259"/>
      <c r="C41" s="843"/>
      <c r="D41" s="842"/>
      <c r="E41" s="926"/>
      <c r="F41" s="921"/>
      <c r="G41" s="926"/>
      <c r="H41" s="921"/>
      <c r="I41" s="926"/>
      <c r="J41" s="921"/>
      <c r="L41" s="921"/>
      <c r="M41" s="1282"/>
      <c r="N41" s="1283"/>
      <c r="O41" s="1098"/>
      <c r="P41" s="842"/>
      <c r="Q41" s="926"/>
      <c r="R41" s="921"/>
      <c r="S41" s="926"/>
      <c r="T41" s="921"/>
      <c r="U41" s="926"/>
      <c r="V41" s="921"/>
      <c r="W41" s="926"/>
      <c r="X41" s="921"/>
      <c r="Y41" s="1282"/>
      <c r="Z41" s="1283"/>
    </row>
    <row r="42" spans="1:28" x14ac:dyDescent="0.45">
      <c r="B42" s="1259"/>
      <c r="C42" s="1085" t="s">
        <v>633</v>
      </c>
      <c r="D42" s="850"/>
      <c r="E42" s="1022"/>
      <c r="F42" s="921">
        <f>E42*D42</f>
        <v>0</v>
      </c>
      <c r="G42" s="1022"/>
      <c r="H42" s="921">
        <f>G42*D42</f>
        <v>0</v>
      </c>
      <c r="I42" s="1022"/>
      <c r="J42" s="921">
        <f>I42*D42</f>
        <v>0</v>
      </c>
      <c r="K42" s="1022"/>
      <c r="L42" s="921">
        <f>K42*D42</f>
        <v>0</v>
      </c>
      <c r="M42" s="1280">
        <f>F42+H42+J42+L42</f>
        <v>0</v>
      </c>
      <c r="N42" s="1281"/>
      <c r="O42" s="1098"/>
      <c r="P42" s="850"/>
      <c r="Q42" s="1022"/>
      <c r="R42" s="921">
        <f>Q42*P42</f>
        <v>0</v>
      </c>
      <c r="S42" s="1022"/>
      <c r="T42" s="921">
        <f>S42*P42</f>
        <v>0</v>
      </c>
      <c r="U42" s="1022"/>
      <c r="V42" s="921">
        <f>U42*P42</f>
        <v>0</v>
      </c>
      <c r="W42" s="1022"/>
      <c r="X42" s="921">
        <f>W42*P42</f>
        <v>0</v>
      </c>
      <c r="Y42" s="1280">
        <f>R42+T42+V42+X42</f>
        <v>0</v>
      </c>
      <c r="Z42" s="1281"/>
    </row>
    <row r="43" spans="1:28" x14ac:dyDescent="0.45">
      <c r="B43" s="1259"/>
      <c r="C43" s="913"/>
      <c r="D43" s="842"/>
      <c r="E43" s="926"/>
      <c r="F43" s="921"/>
      <c r="G43" s="926"/>
      <c r="H43" s="921"/>
      <c r="I43" s="926"/>
      <c r="J43" s="921"/>
      <c r="L43" s="921"/>
      <c r="M43" s="1282"/>
      <c r="N43" s="1283"/>
      <c r="O43" s="1098"/>
      <c r="P43" s="842"/>
      <c r="Q43" s="926"/>
      <c r="R43" s="921"/>
      <c r="S43" s="926"/>
      <c r="T43" s="921"/>
      <c r="U43" s="926"/>
      <c r="V43" s="921"/>
      <c r="W43" s="926"/>
      <c r="X43" s="921"/>
      <c r="Y43" s="1282"/>
      <c r="Z43" s="1283"/>
    </row>
    <row r="44" spans="1:28" x14ac:dyDescent="0.45">
      <c r="B44" s="1260"/>
      <c r="C44" s="1086" t="s">
        <v>634</v>
      </c>
      <c r="D44" s="850"/>
      <c r="E44" s="1022"/>
      <c r="F44" s="921">
        <f>E44*D44</f>
        <v>0</v>
      </c>
      <c r="G44" s="1022"/>
      <c r="H44" s="921">
        <f>G44*D44</f>
        <v>0</v>
      </c>
      <c r="I44" s="1022"/>
      <c r="J44" s="921">
        <f>I44*D44</f>
        <v>0</v>
      </c>
      <c r="K44" s="1022"/>
      <c r="L44" s="921">
        <f>K44*D44</f>
        <v>0</v>
      </c>
      <c r="M44" s="1280">
        <f>F44+H44+J44+L44</f>
        <v>0</v>
      </c>
      <c r="N44" s="1281"/>
      <c r="O44" s="1098"/>
      <c r="P44" s="850"/>
      <c r="Q44" s="1022"/>
      <c r="R44" s="921">
        <f>Q44*P44</f>
        <v>0</v>
      </c>
      <c r="S44" s="1022"/>
      <c r="T44" s="921">
        <f>S44*P44</f>
        <v>0</v>
      </c>
      <c r="U44" s="1022"/>
      <c r="V44" s="921">
        <f>U44*P44</f>
        <v>0</v>
      </c>
      <c r="W44" s="1022"/>
      <c r="X44" s="921">
        <f>W44*P44</f>
        <v>0</v>
      </c>
      <c r="Y44" s="1280">
        <f>R44+T44+V44+X44</f>
        <v>0</v>
      </c>
      <c r="Z44" s="1281"/>
    </row>
    <row r="45" spans="1:28" x14ac:dyDescent="0.45">
      <c r="A45" s="913"/>
      <c r="B45" s="1072"/>
      <c r="C45" s="913"/>
      <c r="D45" s="1100"/>
      <c r="E45" s="926"/>
      <c r="F45" s="921"/>
      <c r="G45" s="926"/>
      <c r="H45" s="921"/>
      <c r="I45" s="926"/>
      <c r="J45" s="921"/>
      <c r="L45" s="921"/>
      <c r="M45" s="1282"/>
      <c r="N45" s="1283"/>
      <c r="O45" s="1098"/>
      <c r="P45" s="1100"/>
      <c r="Q45" s="926"/>
      <c r="R45" s="921"/>
      <c r="S45" s="926"/>
      <c r="T45" s="921"/>
      <c r="U45" s="926"/>
      <c r="V45" s="921"/>
      <c r="W45" s="926"/>
      <c r="X45" s="921"/>
      <c r="Y45" s="1282"/>
      <c r="Z45" s="1283"/>
    </row>
    <row r="46" spans="1:28" x14ac:dyDescent="0.45">
      <c r="A46" s="913"/>
      <c r="B46" s="1072"/>
      <c r="C46" s="843" t="s">
        <v>420</v>
      </c>
      <c r="D46" s="1100"/>
      <c r="E46" s="926"/>
      <c r="F46" s="1088"/>
      <c r="G46" s="926"/>
      <c r="H46" s="1088"/>
      <c r="I46" s="926"/>
      <c r="J46" s="1088"/>
      <c r="L46" s="1088"/>
      <c r="M46" s="1280">
        <f>F46+H46+J46+L46</f>
        <v>0</v>
      </c>
      <c r="N46" s="1281"/>
      <c r="O46" s="1098"/>
      <c r="P46" s="1100"/>
      <c r="Q46" s="926"/>
      <c r="R46" s="1088"/>
      <c r="S46" s="926"/>
      <c r="T46" s="1088"/>
      <c r="U46" s="926"/>
      <c r="V46" s="1088"/>
      <c r="W46" s="926"/>
      <c r="X46" s="1088"/>
      <c r="Y46" s="1280">
        <f>R46+T46+V46+X46</f>
        <v>0</v>
      </c>
      <c r="Z46" s="1281"/>
    </row>
    <row r="47" spans="1:28" x14ac:dyDescent="0.45">
      <c r="A47" s="913"/>
      <c r="C47" s="843"/>
      <c r="D47" s="1100"/>
      <c r="E47" s="926"/>
      <c r="F47" s="921"/>
      <c r="G47" s="926"/>
      <c r="H47" s="921"/>
      <c r="I47" s="926"/>
      <c r="J47" s="921"/>
      <c r="L47" s="921"/>
      <c r="M47" s="1282"/>
      <c r="N47" s="1283"/>
      <c r="O47" s="1098"/>
      <c r="P47" s="1100"/>
      <c r="Q47" s="926"/>
      <c r="R47" s="921"/>
      <c r="S47" s="926"/>
      <c r="T47" s="921"/>
      <c r="U47" s="926"/>
      <c r="V47" s="921"/>
      <c r="W47" s="926"/>
      <c r="X47" s="921"/>
      <c r="Y47" s="1282"/>
      <c r="Z47" s="1283"/>
    </row>
    <row r="48" spans="1:28" x14ac:dyDescent="0.45">
      <c r="A48" s="913"/>
      <c r="C48" s="843" t="s">
        <v>635</v>
      </c>
      <c r="D48" s="1100"/>
      <c r="E48" s="926"/>
      <c r="F48" s="1088"/>
      <c r="G48" s="926"/>
      <c r="H48" s="1088"/>
      <c r="I48" s="926"/>
      <c r="J48" s="1088"/>
      <c r="L48" s="1088"/>
      <c r="M48" s="1280">
        <f>F48+H48+J48+L48</f>
        <v>0</v>
      </c>
      <c r="N48" s="1281"/>
      <c r="O48" s="1098"/>
      <c r="P48" s="1100"/>
      <c r="Q48" s="926"/>
      <c r="R48" s="1088"/>
      <c r="S48" s="926"/>
      <c r="T48" s="1088"/>
      <c r="U48" s="926"/>
      <c r="V48" s="1088"/>
      <c r="W48" s="926"/>
      <c r="X48" s="1088"/>
      <c r="Y48" s="1280">
        <f>R48+T48+V48+X48</f>
        <v>0</v>
      </c>
      <c r="Z48" s="1281"/>
    </row>
    <row r="49" spans="1:26" x14ac:dyDescent="0.45">
      <c r="A49" s="913"/>
      <c r="B49" s="865"/>
      <c r="C49" s="843"/>
      <c r="D49" s="1100"/>
      <c r="E49" s="926"/>
      <c r="F49" s="921"/>
      <c r="G49" s="926"/>
      <c r="H49" s="921"/>
      <c r="I49" s="926"/>
      <c r="J49" s="921"/>
      <c r="L49" s="921"/>
      <c r="M49" s="1282"/>
      <c r="N49" s="1283"/>
      <c r="O49" s="1098"/>
      <c r="P49" s="1100"/>
      <c r="Q49" s="926"/>
      <c r="R49" s="921"/>
      <c r="S49" s="926"/>
      <c r="T49" s="921"/>
      <c r="U49" s="926"/>
      <c r="V49" s="921"/>
      <c r="W49" s="926"/>
      <c r="X49" s="921"/>
      <c r="Y49" s="1282"/>
      <c r="Z49" s="1283"/>
    </row>
    <row r="50" spans="1:26" x14ac:dyDescent="0.45">
      <c r="B50" s="1075"/>
      <c r="C50" s="841" t="s">
        <v>60</v>
      </c>
      <c r="D50" s="1101"/>
      <c r="E50" s="937"/>
      <c r="F50" s="1089"/>
      <c r="G50" s="937"/>
      <c r="H50" s="1089"/>
      <c r="I50" s="937"/>
      <c r="J50" s="1089"/>
      <c r="K50" s="937"/>
      <c r="L50" s="1089"/>
      <c r="M50" s="1286">
        <f>F50+H50+J50+L50</f>
        <v>0</v>
      </c>
      <c r="N50" s="1287"/>
      <c r="O50" s="1098"/>
      <c r="P50" s="1102"/>
      <c r="Q50" s="937"/>
      <c r="R50" s="1089"/>
      <c r="S50" s="937"/>
      <c r="T50" s="1089"/>
      <c r="U50" s="937"/>
      <c r="V50" s="1089"/>
      <c r="W50" s="937"/>
      <c r="X50" s="1089"/>
      <c r="Y50" s="1286">
        <f>R50+T50+V50+X50</f>
        <v>0</v>
      </c>
      <c r="Z50" s="1287"/>
    </row>
    <row r="51" spans="1:26" ht="14.1" thickBot="1" x14ac:dyDescent="0.5">
      <c r="O51" s="1096"/>
      <c r="P51" s="857"/>
      <c r="U51" s="971"/>
      <c r="V51" s="926"/>
      <c r="W51" s="926"/>
      <c r="X51" s="926"/>
      <c r="Y51" s="926"/>
      <c r="Z51" s="926"/>
    </row>
    <row r="52" spans="1:26" ht="14.1" thickBot="1" x14ac:dyDescent="0.5">
      <c r="F52" s="1103">
        <f>SUM(F32:F50)</f>
        <v>0</v>
      </c>
      <c r="H52" s="1103">
        <f>SUM(H32:H50)</f>
        <v>0</v>
      </c>
      <c r="J52" s="1103">
        <f>SUM(J32:J50)</f>
        <v>0</v>
      </c>
      <c r="L52" s="1104">
        <f>SUM(L32:L50)</f>
        <v>0</v>
      </c>
      <c r="M52" s="1284">
        <f>SUM(M32:N50)</f>
        <v>0</v>
      </c>
      <c r="N52" s="1285"/>
      <c r="O52" s="1096"/>
      <c r="P52" s="857"/>
      <c r="R52" s="1103">
        <f>SUM(R32:R50)</f>
        <v>0</v>
      </c>
      <c r="T52" s="1103">
        <f>SUM(T32:T50)</f>
        <v>0</v>
      </c>
      <c r="U52" s="971"/>
      <c r="V52" s="1103">
        <f>SUM(V32:V50)</f>
        <v>0</v>
      </c>
      <c r="W52" s="926"/>
      <c r="X52" s="1104">
        <f>SUM(X32:X50)</f>
        <v>0</v>
      </c>
      <c r="Y52" s="1284">
        <f>SUM(Y32:Z50)</f>
        <v>0</v>
      </c>
      <c r="Z52" s="1285"/>
    </row>
  </sheetData>
  <mergeCells count="73">
    <mergeCell ref="M52:N52"/>
    <mergeCell ref="Y52:Z52"/>
    <mergeCell ref="M48:N48"/>
    <mergeCell ref="Y48:Z48"/>
    <mergeCell ref="M49:N49"/>
    <mergeCell ref="Y49:Z49"/>
    <mergeCell ref="M50:N50"/>
    <mergeCell ref="Y50:Z50"/>
    <mergeCell ref="M45:N45"/>
    <mergeCell ref="Y45:Z45"/>
    <mergeCell ref="M46:N46"/>
    <mergeCell ref="Y46:Z46"/>
    <mergeCell ref="M47:N47"/>
    <mergeCell ref="Y47:Z47"/>
    <mergeCell ref="M42:N42"/>
    <mergeCell ref="Y42:Z42"/>
    <mergeCell ref="M43:N43"/>
    <mergeCell ref="Y43:Z43"/>
    <mergeCell ref="M44:N44"/>
    <mergeCell ref="Y44:Z44"/>
    <mergeCell ref="Y40:Z40"/>
    <mergeCell ref="M41:N41"/>
    <mergeCell ref="Y41:Z41"/>
    <mergeCell ref="M39:N39"/>
    <mergeCell ref="Y39:Z39"/>
    <mergeCell ref="B32:B44"/>
    <mergeCell ref="M32:N32"/>
    <mergeCell ref="Y32:Z32"/>
    <mergeCell ref="M33:N33"/>
    <mergeCell ref="Y33:Z33"/>
    <mergeCell ref="M34:N34"/>
    <mergeCell ref="Y34:Z34"/>
    <mergeCell ref="M35:N35"/>
    <mergeCell ref="Y35:Z35"/>
    <mergeCell ref="M36:N36"/>
    <mergeCell ref="Y36:Z36"/>
    <mergeCell ref="M37:N37"/>
    <mergeCell ref="Y37:Z37"/>
    <mergeCell ref="M38:N38"/>
    <mergeCell ref="Y38:Z38"/>
    <mergeCell ref="M40:N40"/>
    <mergeCell ref="Y30:Z31"/>
    <mergeCell ref="B7:B19"/>
    <mergeCell ref="B28:AC28"/>
    <mergeCell ref="D29:N29"/>
    <mergeCell ref="P29:Z29"/>
    <mergeCell ref="D30:D31"/>
    <mergeCell ref="E30:F30"/>
    <mergeCell ref="G30:H30"/>
    <mergeCell ref="I30:J30"/>
    <mergeCell ref="K30:L30"/>
    <mergeCell ref="M30:N31"/>
    <mergeCell ref="P30:P31"/>
    <mergeCell ref="Q30:R30"/>
    <mergeCell ref="S30:T30"/>
    <mergeCell ref="U30:V30"/>
    <mergeCell ref="W30:X30"/>
    <mergeCell ref="AC5:AC6"/>
    <mergeCell ref="C2:AC2"/>
    <mergeCell ref="D4:AC4"/>
    <mergeCell ref="D5:D6"/>
    <mergeCell ref="E5:F5"/>
    <mergeCell ref="G5:H5"/>
    <mergeCell ref="I5:J5"/>
    <mergeCell ref="K5:L5"/>
    <mergeCell ref="M5:N5"/>
    <mergeCell ref="O5:P5"/>
    <mergeCell ref="Q5:R5"/>
    <mergeCell ref="S5:T5"/>
    <mergeCell ref="U5:V5"/>
    <mergeCell ref="W5:X5"/>
    <mergeCell ref="Y5:Z5"/>
    <mergeCell ref="AA5:AB5"/>
  </mergeCells>
  <pageMargins left="0.7" right="0.7" top="0.78740157499999996" bottom="0.78740157499999996"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58"/>
  <sheetViews>
    <sheetView zoomScale="90" zoomScaleNormal="90" workbookViewId="0">
      <selection activeCell="K61" sqref="K61"/>
    </sheetView>
  </sheetViews>
  <sheetFormatPr baseColWidth="10" defaultColWidth="11.44140625" defaultRowHeight="13.8" x14ac:dyDescent="0.45"/>
  <cols>
    <col min="1" max="1" width="7.83203125" style="831" customWidth="1"/>
    <col min="2" max="2" width="15.44140625" style="831" customWidth="1"/>
    <col min="3" max="3" width="10.71875" style="831" customWidth="1"/>
    <col min="4" max="4" width="9.83203125" style="831" customWidth="1"/>
    <col min="5" max="5" width="7.27734375" style="831" customWidth="1"/>
    <col min="6" max="6" width="11.83203125" style="831" customWidth="1"/>
    <col min="7" max="7" width="8.1640625" style="831" customWidth="1"/>
    <col min="8" max="8" width="14.5546875" style="831" customWidth="1"/>
    <col min="9" max="9" width="8.1640625" style="831" customWidth="1"/>
    <col min="10" max="10" width="7.5546875" style="831" customWidth="1"/>
    <col min="11" max="11" width="8.83203125" style="831" customWidth="1"/>
    <col min="12" max="12" width="7.1640625" style="831" customWidth="1"/>
    <col min="13" max="13" width="8.83203125" style="831" customWidth="1"/>
    <col min="14" max="14" width="9.83203125" style="831" bestFit="1" customWidth="1"/>
    <col min="15" max="15" width="5.27734375" style="831" customWidth="1"/>
    <col min="16" max="16" width="7" style="831" customWidth="1"/>
    <col min="17" max="17" width="5.5546875" style="831" customWidth="1"/>
    <col min="18" max="18" width="7" style="831" customWidth="1"/>
    <col min="19" max="19" width="5.5546875" style="831" customWidth="1"/>
    <col min="20" max="20" width="7" style="831" customWidth="1"/>
    <col min="21" max="21" width="5.5546875" style="831" customWidth="1"/>
    <col min="22" max="22" width="7" style="831" customWidth="1"/>
    <col min="23" max="23" width="5.5546875" style="831" customWidth="1"/>
    <col min="24" max="24" width="7" style="831" customWidth="1"/>
    <col min="25" max="25" width="5.5546875" style="831" customWidth="1"/>
    <col min="26" max="26" width="7" style="831" customWidth="1"/>
    <col min="27" max="27" width="5.5546875" style="831" customWidth="1"/>
    <col min="28" max="28" width="7" style="831" customWidth="1"/>
    <col min="29" max="29" width="5.5546875" style="831" customWidth="1"/>
    <col min="30" max="30" width="7" style="831" customWidth="1"/>
    <col min="31" max="31" width="5.5546875" style="831" customWidth="1"/>
    <col min="32" max="32" width="7" style="831" customWidth="1"/>
    <col min="33" max="33" width="5.5546875" style="831" customWidth="1"/>
    <col min="34" max="34" width="7" style="831" customWidth="1"/>
    <col min="35" max="35" width="5.5546875" style="831" customWidth="1"/>
    <col min="36" max="36" width="7" style="831" customWidth="1"/>
    <col min="37" max="37" width="5.5546875" style="831" customWidth="1"/>
    <col min="38" max="38" width="7" style="831" customWidth="1"/>
    <col min="39" max="39" width="9.1640625" style="831" customWidth="1"/>
    <col min="40" max="16384" width="11.44140625" style="831"/>
  </cols>
  <sheetData>
    <row r="1" spans="1:43" ht="14.1" thickBot="1" x14ac:dyDescent="0.5">
      <c r="O1" s="831" t="s">
        <v>154</v>
      </c>
      <c r="AQ1" s="862" t="s">
        <v>539</v>
      </c>
    </row>
    <row r="2" spans="1:43" s="858" customFormat="1" ht="20.399999999999999" thickBot="1" x14ac:dyDescent="0.5">
      <c r="B2" s="861" t="s">
        <v>538</v>
      </c>
      <c r="C2" s="1256" t="s">
        <v>431</v>
      </c>
      <c r="D2" s="1257"/>
      <c r="E2" s="1257"/>
      <c r="F2" s="1257"/>
      <c r="G2" s="1257"/>
      <c r="H2" s="1257"/>
      <c r="I2" s="1257"/>
      <c r="J2" s="1257"/>
      <c r="K2" s="1257"/>
      <c r="L2" s="1257"/>
      <c r="M2" s="1257"/>
      <c r="N2" s="1257"/>
      <c r="O2" s="1257"/>
      <c r="P2" s="1257"/>
      <c r="Q2" s="1257"/>
      <c r="R2" s="1257"/>
      <c r="S2" s="1257"/>
      <c r="T2" s="1257"/>
      <c r="U2" s="1257"/>
      <c r="V2" s="1257"/>
      <c r="W2" s="1257"/>
      <c r="X2" s="1257"/>
      <c r="Y2" s="1257"/>
      <c r="Z2" s="1257"/>
      <c r="AA2" s="1257"/>
      <c r="AB2" s="1257"/>
      <c r="AC2" s="1257"/>
      <c r="AD2" s="1257"/>
      <c r="AE2" s="1257"/>
      <c r="AF2" s="1257"/>
      <c r="AG2" s="1257"/>
      <c r="AH2" s="1257"/>
      <c r="AI2" s="1257"/>
      <c r="AJ2" s="1257"/>
      <c r="AK2" s="1257"/>
      <c r="AL2" s="1257"/>
      <c r="AM2" s="1258"/>
    </row>
    <row r="3" spans="1:43" s="858" customFormat="1" ht="21" customHeight="1" thickBot="1" x14ac:dyDescent="0.5">
      <c r="B3" s="1288"/>
      <c r="C3" s="1288"/>
      <c r="D3" s="1288"/>
      <c r="E3" s="1288"/>
      <c r="F3" s="1288"/>
      <c r="G3" s="1288"/>
      <c r="H3" s="1288"/>
      <c r="I3" s="1288"/>
      <c r="J3" s="1288"/>
      <c r="K3" s="1288"/>
      <c r="L3" s="1288"/>
      <c r="M3" s="1288"/>
      <c r="N3" s="1288"/>
      <c r="O3" s="1288"/>
      <c r="P3" s="1288"/>
      <c r="Q3" s="1288"/>
      <c r="R3" s="1288"/>
      <c r="S3" s="1288"/>
      <c r="T3" s="1288"/>
      <c r="U3" s="1288"/>
      <c r="V3" s="1288"/>
      <c r="W3" s="1288"/>
      <c r="X3" s="1288"/>
      <c r="Y3" s="1288"/>
      <c r="Z3" s="1288"/>
      <c r="AA3" s="1288"/>
      <c r="AB3" s="1288"/>
      <c r="AC3" s="1288"/>
      <c r="AD3" s="1288"/>
      <c r="AE3" s="1288"/>
      <c r="AF3" s="1288"/>
      <c r="AG3" s="1288"/>
      <c r="AH3" s="1288"/>
      <c r="AI3" s="1288"/>
      <c r="AJ3" s="1288"/>
      <c r="AK3" s="1288"/>
      <c r="AL3" s="1288"/>
      <c r="AM3" s="1288"/>
    </row>
    <row r="4" spans="1:43" s="858" customFormat="1" ht="14.4" thickBot="1" x14ac:dyDescent="0.55000000000000004">
      <c r="C4" s="1289" t="s">
        <v>568</v>
      </c>
      <c r="D4" s="1290"/>
      <c r="E4" s="1290"/>
      <c r="F4" s="1290"/>
      <c r="G4" s="1290"/>
      <c r="H4" s="1290"/>
      <c r="I4" s="1290"/>
      <c r="J4" s="1290"/>
      <c r="K4" s="1290"/>
      <c r="L4" s="1290"/>
      <c r="M4" s="1290"/>
      <c r="N4" s="1291"/>
      <c r="O4" s="1292" t="s">
        <v>569</v>
      </c>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4"/>
    </row>
    <row r="5" spans="1:43" ht="10" customHeight="1" thickBot="1" x14ac:dyDescent="0.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row>
    <row r="6" spans="1:43" s="908" customFormat="1" ht="15.75" customHeight="1" x14ac:dyDescent="0.45">
      <c r="B6" s="1324" t="s">
        <v>570</v>
      </c>
      <c r="C6" s="1327" t="s">
        <v>571</v>
      </c>
      <c r="D6" s="1314" t="s">
        <v>572</v>
      </c>
      <c r="E6" s="1314" t="s">
        <v>495</v>
      </c>
      <c r="F6" s="1314" t="s">
        <v>425</v>
      </c>
      <c r="G6" s="1313" t="s">
        <v>573</v>
      </c>
      <c r="H6" s="1316" t="s">
        <v>574</v>
      </c>
      <c r="I6" s="1319" t="s">
        <v>575</v>
      </c>
      <c r="J6" s="1319" t="s">
        <v>576</v>
      </c>
      <c r="K6" s="1319" t="s">
        <v>577</v>
      </c>
      <c r="L6" s="1313" t="s">
        <v>578</v>
      </c>
      <c r="M6" s="1303" t="s">
        <v>579</v>
      </c>
      <c r="N6" s="1306" t="s">
        <v>532</v>
      </c>
      <c r="O6" s="1309" t="s">
        <v>504</v>
      </c>
      <c r="P6" s="1300"/>
      <c r="Q6" s="1311" t="s">
        <v>505</v>
      </c>
      <c r="R6" s="1300"/>
      <c r="S6" s="1311" t="s">
        <v>506</v>
      </c>
      <c r="T6" s="1300"/>
      <c r="U6" s="1299" t="s">
        <v>507</v>
      </c>
      <c r="V6" s="1300"/>
      <c r="W6" s="1299" t="s">
        <v>508</v>
      </c>
      <c r="X6" s="1300"/>
      <c r="Y6" s="1299" t="s">
        <v>509</v>
      </c>
      <c r="Z6" s="1300"/>
      <c r="AA6" s="1299" t="s">
        <v>510</v>
      </c>
      <c r="AB6" s="1300"/>
      <c r="AC6" s="1299" t="s">
        <v>511</v>
      </c>
      <c r="AD6" s="1300"/>
      <c r="AE6" s="1299" t="s">
        <v>512</v>
      </c>
      <c r="AF6" s="1300"/>
      <c r="AG6" s="1299" t="s">
        <v>513</v>
      </c>
      <c r="AH6" s="1300"/>
      <c r="AI6" s="1299" t="s">
        <v>514</v>
      </c>
      <c r="AJ6" s="1300"/>
      <c r="AK6" s="1299" t="s">
        <v>515</v>
      </c>
      <c r="AL6" s="1299"/>
      <c r="AM6" s="1306" t="s">
        <v>503</v>
      </c>
    </row>
    <row r="7" spans="1:43" s="908" customFormat="1" ht="14.25" customHeight="1" x14ac:dyDescent="0.45">
      <c r="B7" s="1325"/>
      <c r="C7" s="1327"/>
      <c r="D7" s="1314"/>
      <c r="E7" s="1314"/>
      <c r="F7" s="1314"/>
      <c r="G7" s="1314"/>
      <c r="H7" s="1317"/>
      <c r="I7" s="1320"/>
      <c r="J7" s="1320"/>
      <c r="K7" s="1320"/>
      <c r="L7" s="1314"/>
      <c r="M7" s="1304"/>
      <c r="N7" s="1307"/>
      <c r="O7" s="1310"/>
      <c r="P7" s="1302"/>
      <c r="Q7" s="1312"/>
      <c r="R7" s="1302"/>
      <c r="S7" s="1312"/>
      <c r="T7" s="1302"/>
      <c r="U7" s="1301"/>
      <c r="V7" s="1302"/>
      <c r="W7" s="1301"/>
      <c r="X7" s="1302"/>
      <c r="Y7" s="1301"/>
      <c r="Z7" s="1302"/>
      <c r="AA7" s="1301"/>
      <c r="AB7" s="1302"/>
      <c r="AC7" s="1301"/>
      <c r="AD7" s="1302"/>
      <c r="AE7" s="1301"/>
      <c r="AF7" s="1302"/>
      <c r="AG7" s="1301"/>
      <c r="AH7" s="1302"/>
      <c r="AI7" s="1301"/>
      <c r="AJ7" s="1302"/>
      <c r="AK7" s="1301"/>
      <c r="AL7" s="1301"/>
      <c r="AM7" s="1307"/>
    </row>
    <row r="8" spans="1:43" s="863" customFormat="1" ht="18.75" customHeight="1" thickBot="1" x14ac:dyDescent="0.45">
      <c r="B8" s="1326"/>
      <c r="C8" s="1328"/>
      <c r="D8" s="1315"/>
      <c r="E8" s="1315"/>
      <c r="F8" s="1315"/>
      <c r="G8" s="1315"/>
      <c r="H8" s="1318"/>
      <c r="I8" s="1321"/>
      <c r="J8" s="1321"/>
      <c r="K8" s="1321"/>
      <c r="L8" s="1315"/>
      <c r="M8" s="1305"/>
      <c r="N8" s="1308"/>
      <c r="O8" s="909" t="s">
        <v>423</v>
      </c>
      <c r="P8" s="910" t="s">
        <v>496</v>
      </c>
      <c r="Q8" s="911" t="s">
        <v>423</v>
      </c>
      <c r="R8" s="910" t="s">
        <v>496</v>
      </c>
      <c r="S8" s="911" t="s">
        <v>423</v>
      </c>
      <c r="T8" s="910" t="s">
        <v>496</v>
      </c>
      <c r="U8" s="911" t="s">
        <v>423</v>
      </c>
      <c r="V8" s="910" t="s">
        <v>496</v>
      </c>
      <c r="W8" s="911" t="s">
        <v>423</v>
      </c>
      <c r="X8" s="910" t="s">
        <v>496</v>
      </c>
      <c r="Y8" s="911" t="s">
        <v>423</v>
      </c>
      <c r="Z8" s="910" t="s">
        <v>496</v>
      </c>
      <c r="AA8" s="911" t="s">
        <v>423</v>
      </c>
      <c r="AB8" s="910" t="s">
        <v>496</v>
      </c>
      <c r="AC8" s="911" t="s">
        <v>423</v>
      </c>
      <c r="AD8" s="910" t="s">
        <v>496</v>
      </c>
      <c r="AE8" s="911" t="s">
        <v>423</v>
      </c>
      <c r="AF8" s="910" t="s">
        <v>496</v>
      </c>
      <c r="AG8" s="911" t="s">
        <v>423</v>
      </c>
      <c r="AH8" s="910" t="s">
        <v>496</v>
      </c>
      <c r="AI8" s="911" t="s">
        <v>423</v>
      </c>
      <c r="AJ8" s="910" t="s">
        <v>496</v>
      </c>
      <c r="AK8" s="911" t="s">
        <v>423</v>
      </c>
      <c r="AL8" s="912" t="s">
        <v>496</v>
      </c>
      <c r="AM8" s="1308"/>
    </row>
    <row r="9" spans="1:43" ht="12" customHeight="1" x14ac:dyDescent="0.45">
      <c r="A9" s="913"/>
      <c r="K9" s="914"/>
      <c r="L9" s="915"/>
      <c r="M9" s="914"/>
      <c r="N9" s="916"/>
      <c r="O9" s="832"/>
      <c r="P9" s="917"/>
      <c r="R9" s="915"/>
      <c r="T9" s="915"/>
      <c r="V9" s="915"/>
      <c r="X9" s="915"/>
      <c r="Z9" s="915"/>
      <c r="AB9" s="915"/>
      <c r="AD9" s="915"/>
      <c r="AF9" s="915"/>
      <c r="AH9" s="915"/>
      <c r="AJ9" s="915"/>
      <c r="AL9" s="914"/>
      <c r="AM9" s="916"/>
    </row>
    <row r="10" spans="1:43" s="832" customFormat="1" ht="12" customHeight="1" x14ac:dyDescent="0.35">
      <c r="A10" s="843"/>
      <c r="B10" s="848"/>
      <c r="C10" s="902"/>
      <c r="D10" s="918"/>
      <c r="E10" s="918"/>
      <c r="F10" s="918"/>
      <c r="G10" s="879">
        <f>SUM(C10:F10)</f>
        <v>0</v>
      </c>
      <c r="H10" s="918"/>
      <c r="I10" s="879">
        <f>G10*H10/100+G10</f>
        <v>0</v>
      </c>
      <c r="J10" s="918"/>
      <c r="K10" s="879">
        <f>I10*J10/100+I10</f>
        <v>0</v>
      </c>
      <c r="L10" s="842">
        <v>2</v>
      </c>
      <c r="M10" s="879">
        <f>K10*L10/100+K10</f>
        <v>0</v>
      </c>
      <c r="N10" s="1113"/>
      <c r="O10" s="920"/>
      <c r="P10" s="921">
        <f>N10*O10</f>
        <v>0</v>
      </c>
      <c r="Q10" s="920"/>
      <c r="R10" s="921">
        <f>Q10*N10</f>
        <v>0</v>
      </c>
      <c r="S10" s="920"/>
      <c r="T10" s="921">
        <f>S10*N10</f>
        <v>0</v>
      </c>
      <c r="U10" s="920"/>
      <c r="V10" s="921">
        <f>U10*N10</f>
        <v>0</v>
      </c>
      <c r="W10" s="920"/>
      <c r="X10" s="921">
        <f>W10*N10</f>
        <v>0</v>
      </c>
      <c r="Y10" s="922"/>
      <c r="Z10" s="923">
        <f>Y10*N10</f>
        <v>0</v>
      </c>
      <c r="AA10" s="922"/>
      <c r="AB10" s="923">
        <f>AA10*N10</f>
        <v>0</v>
      </c>
      <c r="AC10" s="922"/>
      <c r="AD10" s="923">
        <f>AC10*N10</f>
        <v>0</v>
      </c>
      <c r="AE10" s="922"/>
      <c r="AF10" s="923">
        <f>AE10*N10</f>
        <v>0</v>
      </c>
      <c r="AG10" s="922"/>
      <c r="AH10" s="923">
        <f>AG10*N10</f>
        <v>0</v>
      </c>
      <c r="AI10" s="922"/>
      <c r="AJ10" s="923">
        <f>AI10*N10</f>
        <v>0</v>
      </c>
      <c r="AK10" s="922"/>
      <c r="AL10" s="899">
        <f>AK10*N10</f>
        <v>0</v>
      </c>
      <c r="AM10" s="924">
        <f>P10+R10+T10+V10+X10+Z10+AB10+AD10+AF10+AH10+AJ10+AL10</f>
        <v>0</v>
      </c>
    </row>
    <row r="11" spans="1:43" s="832" customFormat="1" ht="12" customHeight="1" x14ac:dyDescent="0.35">
      <c r="A11" s="843"/>
      <c r="C11" s="879"/>
      <c r="D11" s="925"/>
      <c r="E11" s="925"/>
      <c r="F11" s="925"/>
      <c r="G11" s="879"/>
      <c r="H11" s="925"/>
      <c r="I11" s="879"/>
      <c r="J11" s="925"/>
      <c r="K11" s="879"/>
      <c r="L11" s="842"/>
      <c r="M11" s="879"/>
      <c r="N11" s="919"/>
      <c r="O11" s="926"/>
      <c r="P11" s="921"/>
      <c r="Q11" s="926"/>
      <c r="R11" s="921"/>
      <c r="S11" s="926"/>
      <c r="T11" s="921"/>
      <c r="U11" s="926"/>
      <c r="V11" s="921"/>
      <c r="W11" s="926"/>
      <c r="X11" s="843"/>
      <c r="Z11" s="923"/>
      <c r="AB11" s="843"/>
      <c r="AD11" s="843"/>
      <c r="AF11" s="843"/>
      <c r="AH11" s="843"/>
      <c r="AJ11" s="843"/>
      <c r="AM11" s="927"/>
    </row>
    <row r="12" spans="1:43" s="832" customFormat="1" ht="12" customHeight="1" x14ac:dyDescent="0.35">
      <c r="A12" s="843"/>
      <c r="B12" s="848"/>
      <c r="C12" s="902"/>
      <c r="D12" s="918"/>
      <c r="E12" s="918"/>
      <c r="F12" s="918"/>
      <c r="G12" s="879">
        <f>SUM(C12:F12)</f>
        <v>0</v>
      </c>
      <c r="H12" s="918"/>
      <c r="I12" s="879">
        <f>G12*H12/100+G12</f>
        <v>0</v>
      </c>
      <c r="J12" s="918"/>
      <c r="K12" s="879">
        <f>I12*J12/100+I12</f>
        <v>0</v>
      </c>
      <c r="L12" s="842">
        <v>3</v>
      </c>
      <c r="M12" s="879">
        <f>K12*L12/100+K12</f>
        <v>0</v>
      </c>
      <c r="N12" s="1113"/>
      <c r="O12" s="928"/>
      <c r="P12" s="921">
        <f>N12*O12</f>
        <v>0</v>
      </c>
      <c r="Q12" s="920"/>
      <c r="R12" s="921">
        <f>Q12*N12</f>
        <v>0</v>
      </c>
      <c r="S12" s="920"/>
      <c r="T12" s="921">
        <f>S12*N12</f>
        <v>0</v>
      </c>
      <c r="U12" s="920"/>
      <c r="V12" s="921">
        <f>U12*N12</f>
        <v>0</v>
      </c>
      <c r="W12" s="920"/>
      <c r="X12" s="921">
        <f>W12*N12</f>
        <v>0</v>
      </c>
      <c r="Y12" s="922"/>
      <c r="Z12" s="923">
        <f>Y12*N12</f>
        <v>0</v>
      </c>
      <c r="AA12" s="922"/>
      <c r="AB12" s="923">
        <f>AA12*N12</f>
        <v>0</v>
      </c>
      <c r="AC12" s="922"/>
      <c r="AD12" s="923">
        <f>AC12*N12</f>
        <v>0</v>
      </c>
      <c r="AE12" s="922"/>
      <c r="AF12" s="923">
        <f>AE12*N12</f>
        <v>0</v>
      </c>
      <c r="AG12" s="922"/>
      <c r="AH12" s="923">
        <f>AG12*N12</f>
        <v>0</v>
      </c>
      <c r="AI12" s="922"/>
      <c r="AJ12" s="923">
        <f>AI12*N12</f>
        <v>0</v>
      </c>
      <c r="AK12" s="922"/>
      <c r="AL12" s="899">
        <f>AK12*N12</f>
        <v>0</v>
      </c>
      <c r="AM12" s="924">
        <f>P12+R12+T12+V12+X12+Z12+AB12+AD12+AF12+AH12+AJ12+AL12</f>
        <v>0</v>
      </c>
    </row>
    <row r="13" spans="1:43" s="832" customFormat="1" ht="12" customHeight="1" x14ac:dyDescent="0.35">
      <c r="A13" s="843"/>
      <c r="C13" s="879"/>
      <c r="D13" s="925"/>
      <c r="E13" s="925"/>
      <c r="F13" s="925"/>
      <c r="G13" s="879"/>
      <c r="H13" s="925"/>
      <c r="I13" s="879"/>
      <c r="J13" s="925"/>
      <c r="K13" s="864"/>
      <c r="L13" s="929"/>
      <c r="M13" s="864"/>
      <c r="N13" s="930"/>
      <c r="O13" s="874"/>
      <c r="P13" s="931"/>
      <c r="Q13" s="926"/>
      <c r="R13" s="921"/>
      <c r="S13" s="926"/>
      <c r="T13" s="921"/>
      <c r="U13" s="926"/>
      <c r="V13" s="921"/>
      <c r="W13" s="926"/>
      <c r="X13" s="843"/>
      <c r="Z13" s="923"/>
      <c r="AB13" s="843"/>
      <c r="AD13" s="843"/>
      <c r="AF13" s="843"/>
      <c r="AH13" s="843"/>
      <c r="AJ13" s="843"/>
      <c r="AM13" s="927"/>
    </row>
    <row r="14" spans="1:43" s="832" customFormat="1" ht="12" customHeight="1" x14ac:dyDescent="0.35">
      <c r="A14" s="843"/>
      <c r="B14" s="848"/>
      <c r="C14" s="902"/>
      <c r="D14" s="918"/>
      <c r="E14" s="918"/>
      <c r="F14" s="918"/>
      <c r="G14" s="879">
        <f>SUM(C14:F14)</f>
        <v>0</v>
      </c>
      <c r="H14" s="918"/>
      <c r="I14" s="879">
        <f>G14*H14/100+G14</f>
        <v>0</v>
      </c>
      <c r="J14" s="918"/>
      <c r="K14" s="879">
        <f>I14*J14/100+I14</f>
        <v>0</v>
      </c>
      <c r="L14" s="842">
        <v>1</v>
      </c>
      <c r="M14" s="879">
        <f>K14*L14/100+K14</f>
        <v>0</v>
      </c>
      <c r="N14" s="1113"/>
      <c r="O14" s="932"/>
      <c r="P14" s="921">
        <f>N14*O14</f>
        <v>0</v>
      </c>
      <c r="Q14" s="920"/>
      <c r="R14" s="921">
        <f>Q14*N14</f>
        <v>0</v>
      </c>
      <c r="S14" s="920"/>
      <c r="T14" s="921">
        <f>S14*N14</f>
        <v>0</v>
      </c>
      <c r="U14" s="920"/>
      <c r="V14" s="921">
        <f>U14*N14</f>
        <v>0</v>
      </c>
      <c r="W14" s="920"/>
      <c r="X14" s="921">
        <f>W14*N14</f>
        <v>0</v>
      </c>
      <c r="Y14" s="922"/>
      <c r="Z14" s="923">
        <f>Y14*N14</f>
        <v>0</v>
      </c>
      <c r="AA14" s="922"/>
      <c r="AB14" s="923">
        <f>AA14*N14</f>
        <v>0</v>
      </c>
      <c r="AC14" s="922"/>
      <c r="AD14" s="923">
        <f>AC14*N14</f>
        <v>0</v>
      </c>
      <c r="AE14" s="922"/>
      <c r="AF14" s="923">
        <f>AE14*N14</f>
        <v>0</v>
      </c>
      <c r="AG14" s="922"/>
      <c r="AH14" s="923">
        <f>AG14*N14</f>
        <v>0</v>
      </c>
      <c r="AI14" s="922"/>
      <c r="AJ14" s="923">
        <f>AI14*N14</f>
        <v>0</v>
      </c>
      <c r="AK14" s="922"/>
      <c r="AL14" s="899">
        <f>AK14*N14</f>
        <v>0</v>
      </c>
      <c r="AM14" s="924">
        <f>P14+R14+T14+V14+X14+Z14+AB14+AD14+AF14+AH14+AJ14+AL14</f>
        <v>0</v>
      </c>
    </row>
    <row r="15" spans="1:43" s="832" customFormat="1" ht="12" customHeight="1" thickBot="1" x14ac:dyDescent="0.4">
      <c r="A15" s="843"/>
      <c r="B15" s="906"/>
      <c r="C15" s="880"/>
      <c r="D15" s="880"/>
      <c r="E15" s="880"/>
      <c r="F15" s="880"/>
      <c r="G15" s="880"/>
      <c r="H15" s="880"/>
      <c r="I15" s="880"/>
      <c r="J15" s="880"/>
      <c r="K15" s="886"/>
      <c r="L15" s="933"/>
      <c r="M15" s="886"/>
      <c r="N15" s="934"/>
      <c r="O15" s="935"/>
      <c r="P15" s="936"/>
      <c r="Q15" s="937"/>
      <c r="R15" s="938"/>
      <c r="S15" s="937"/>
      <c r="T15" s="938"/>
      <c r="U15" s="937"/>
      <c r="V15" s="938"/>
      <c r="W15" s="939"/>
      <c r="X15" s="841"/>
      <c r="Y15" s="906"/>
      <c r="Z15" s="841"/>
      <c r="AA15" s="906"/>
      <c r="AB15" s="841"/>
      <c r="AC15" s="906"/>
      <c r="AD15" s="841"/>
      <c r="AE15" s="906"/>
      <c r="AF15" s="841"/>
      <c r="AG15" s="906"/>
      <c r="AH15" s="841"/>
      <c r="AI15" s="906"/>
      <c r="AJ15" s="841"/>
      <c r="AK15" s="906"/>
      <c r="AL15" s="906"/>
      <c r="AM15" s="940"/>
    </row>
    <row r="16" spans="1:43" s="832" customFormat="1" ht="10.5" thickBot="1" x14ac:dyDescent="0.4">
      <c r="C16" s="879"/>
      <c r="D16" s="879"/>
      <c r="E16" s="879"/>
      <c r="F16" s="879"/>
      <c r="G16" s="879"/>
      <c r="H16" s="879"/>
      <c r="I16" s="879"/>
      <c r="J16" s="879"/>
      <c r="K16" s="864"/>
      <c r="L16" s="864"/>
      <c r="M16" s="864"/>
      <c r="N16" s="864"/>
      <c r="O16" s="874" t="s">
        <v>154</v>
      </c>
      <c r="P16" s="874"/>
      <c r="Q16" s="926"/>
      <c r="R16" s="926"/>
      <c r="S16" s="926"/>
      <c r="T16" s="926"/>
      <c r="U16" s="926"/>
      <c r="V16" s="926"/>
      <c r="W16" s="926"/>
    </row>
    <row r="17" spans="1:39" s="941" customFormat="1" ht="11.7" thickBot="1" x14ac:dyDescent="0.5">
      <c r="C17" s="942"/>
      <c r="D17" s="942"/>
      <c r="E17" s="942"/>
      <c r="F17" s="942"/>
      <c r="G17" s="942"/>
      <c r="H17" s="942"/>
      <c r="I17" s="942"/>
      <c r="J17" s="942"/>
      <c r="L17" s="943"/>
      <c r="N17" s="943" t="s">
        <v>580</v>
      </c>
      <c r="O17" s="944"/>
      <c r="P17" s="945">
        <f>P10+P12+P14</f>
        <v>0</v>
      </c>
      <c r="Q17" s="946"/>
      <c r="R17" s="947">
        <f>SUM(R10:R15)</f>
        <v>0</v>
      </c>
      <c r="S17" s="946"/>
      <c r="T17" s="947">
        <f>SUM(T10:T15)</f>
        <v>0</v>
      </c>
      <c r="U17" s="946"/>
      <c r="V17" s="947">
        <f>SUM(V10:V15)</f>
        <v>0</v>
      </c>
      <c r="W17" s="948"/>
      <c r="X17" s="947">
        <f>SUM(X10:X15)</f>
        <v>0</v>
      </c>
      <c r="Y17" s="949"/>
      <c r="Z17" s="947">
        <f>SUM(Z10:Z15)</f>
        <v>0</v>
      </c>
      <c r="AA17" s="949"/>
      <c r="AB17" s="947">
        <f>SUM(AB10:AB15)</f>
        <v>0</v>
      </c>
      <c r="AC17" s="949"/>
      <c r="AD17" s="947">
        <f>SUM(AD10:AD15)</f>
        <v>0</v>
      </c>
      <c r="AE17" s="949"/>
      <c r="AF17" s="947">
        <f>SUM(AF10:AF15)</f>
        <v>0</v>
      </c>
      <c r="AG17" s="949"/>
      <c r="AH17" s="947">
        <f>SUM(AH10:AH15)</f>
        <v>0</v>
      </c>
      <c r="AI17" s="949"/>
      <c r="AJ17" s="947">
        <f>SUM(AJ10:AJ15)</f>
        <v>0</v>
      </c>
      <c r="AK17" s="949"/>
      <c r="AL17" s="950">
        <f>SUM(AL10:AL15)</f>
        <v>0</v>
      </c>
      <c r="AM17" s="951">
        <f>SUM(AM10:AM15)</f>
        <v>0</v>
      </c>
    </row>
    <row r="18" spans="1:39" s="832" customFormat="1" ht="10.199999999999999" x14ac:dyDescent="0.35">
      <c r="C18" s="879"/>
      <c r="D18" s="879"/>
      <c r="E18" s="879"/>
      <c r="F18" s="879"/>
      <c r="G18" s="879"/>
      <c r="H18" s="879"/>
      <c r="I18" s="879"/>
      <c r="J18" s="879"/>
      <c r="K18" s="864"/>
      <c r="L18" s="864"/>
      <c r="M18" s="864"/>
      <c r="N18" s="864"/>
      <c r="O18" s="874"/>
      <c r="P18" s="874"/>
      <c r="Q18" s="926"/>
      <c r="R18" s="926"/>
      <c r="S18" s="926"/>
      <c r="T18" s="926"/>
      <c r="U18" s="926"/>
      <c r="V18" s="926"/>
      <c r="W18" s="926"/>
    </row>
    <row r="19" spans="1:39" s="832" customFormat="1" ht="15" customHeight="1" thickBot="1" x14ac:dyDescent="0.4">
      <c r="B19" s="1322"/>
      <c r="C19" s="1322"/>
      <c r="D19" s="1322"/>
      <c r="E19" s="1322"/>
      <c r="F19" s="1322"/>
      <c r="G19" s="1322"/>
      <c r="H19" s="1322"/>
      <c r="I19" s="1322"/>
      <c r="J19" s="1322"/>
      <c r="K19" s="1322"/>
      <c r="L19" s="1322"/>
      <c r="M19" s="1322"/>
      <c r="N19" s="1322"/>
      <c r="O19" s="1322"/>
      <c r="P19" s="1322"/>
      <c r="Q19" s="1322"/>
      <c r="R19" s="1322"/>
      <c r="S19" s="1322"/>
      <c r="T19" s="1322"/>
      <c r="U19" s="1322"/>
      <c r="V19" s="1322"/>
      <c r="W19" s="1322"/>
      <c r="X19" s="1322"/>
      <c r="Y19" s="952"/>
      <c r="Z19" s="952"/>
      <c r="AA19" s="952"/>
      <c r="AB19" s="952"/>
      <c r="AC19" s="952"/>
      <c r="AD19" s="952"/>
      <c r="AE19" s="952"/>
      <c r="AF19" s="952"/>
      <c r="AG19" s="952"/>
      <c r="AH19" s="952"/>
      <c r="AI19" s="952"/>
      <c r="AJ19" s="952"/>
      <c r="AK19" s="952"/>
      <c r="AL19" s="952"/>
      <c r="AM19" s="952"/>
    </row>
    <row r="20" spans="1:39" s="832" customFormat="1" ht="15" customHeight="1" thickBot="1" x14ac:dyDescent="0.4">
      <c r="B20" s="1323"/>
      <c r="C20" s="1323"/>
      <c r="D20" s="1323"/>
      <c r="E20" s="1323"/>
      <c r="F20" s="1323"/>
      <c r="G20" s="1323"/>
      <c r="H20" s="1323"/>
      <c r="I20" s="1323"/>
      <c r="J20" s="1323"/>
      <c r="K20" s="1323"/>
      <c r="L20" s="1323"/>
      <c r="M20" s="1323"/>
      <c r="N20" s="1323"/>
      <c r="O20" s="1323"/>
      <c r="P20" s="1323"/>
      <c r="Q20" s="1323"/>
      <c r="R20" s="1323"/>
      <c r="S20" s="1323"/>
      <c r="T20" s="1323"/>
      <c r="U20" s="1323"/>
      <c r="V20" s="1323"/>
      <c r="W20" s="1323"/>
      <c r="X20" s="1323"/>
      <c r="Y20" s="1323"/>
      <c r="Z20" s="1323"/>
      <c r="AA20" s="1323"/>
      <c r="AB20" s="1323"/>
      <c r="AC20" s="1323"/>
      <c r="AD20" s="1323"/>
      <c r="AE20" s="1323"/>
      <c r="AF20" s="1323"/>
      <c r="AG20" s="1323"/>
      <c r="AH20" s="1323"/>
      <c r="AI20" s="1323"/>
      <c r="AJ20" s="1323"/>
      <c r="AK20" s="1323"/>
      <c r="AL20" s="1323"/>
      <c r="AM20" s="1323"/>
    </row>
    <row r="21" spans="1:39" s="832" customFormat="1" ht="15" customHeight="1" thickBot="1" x14ac:dyDescent="0.55000000000000004">
      <c r="B21" s="1296" t="s">
        <v>581</v>
      </c>
      <c r="C21" s="1297"/>
      <c r="D21" s="1297"/>
      <c r="E21" s="1297"/>
      <c r="F21" s="1297"/>
      <c r="G21" s="1297"/>
      <c r="H21" s="1297"/>
      <c r="I21" s="1297"/>
      <c r="J21" s="1297"/>
      <c r="K21" s="1297"/>
      <c r="L21" s="1297"/>
      <c r="M21" s="1297"/>
      <c r="N21" s="1297"/>
      <c r="O21" s="1297"/>
      <c r="P21" s="1297"/>
      <c r="Q21" s="1297"/>
      <c r="R21" s="1297"/>
      <c r="S21" s="1297"/>
      <c r="T21" s="1297"/>
      <c r="U21" s="1297"/>
      <c r="V21" s="1297"/>
      <c r="W21" s="1297"/>
      <c r="X21" s="1298"/>
    </row>
    <row r="22" spans="1:39" s="832" customFormat="1" ht="10" customHeight="1" thickBot="1" x14ac:dyDescent="0.45">
      <c r="B22" s="953"/>
      <c r="C22" s="1333"/>
      <c r="D22" s="1333"/>
      <c r="E22" s="1333"/>
      <c r="F22" s="1333"/>
      <c r="G22" s="1333"/>
      <c r="H22" s="1333"/>
      <c r="I22" s="1333"/>
      <c r="J22" s="1333"/>
      <c r="K22" s="1333"/>
      <c r="L22" s="1333"/>
      <c r="M22" s="1333"/>
      <c r="N22" s="1333"/>
      <c r="O22" s="1333"/>
      <c r="P22" s="1333"/>
      <c r="Q22" s="1333"/>
      <c r="R22" s="1333"/>
      <c r="S22" s="1333"/>
      <c r="T22" s="1333"/>
      <c r="U22" s="1333"/>
      <c r="V22" s="1333"/>
      <c r="W22" s="1333"/>
      <c r="X22" s="1333"/>
    </row>
    <row r="23" spans="1:39" s="941" customFormat="1" ht="14.25" customHeight="1" thickBot="1" x14ac:dyDescent="0.5">
      <c r="B23" s="954"/>
      <c r="C23" s="1334" t="s">
        <v>568</v>
      </c>
      <c r="D23" s="1335"/>
      <c r="E23" s="1335"/>
      <c r="F23" s="1335"/>
      <c r="G23" s="1335"/>
      <c r="H23" s="1335"/>
      <c r="I23" s="1335"/>
      <c r="J23" s="1335"/>
      <c r="K23" s="1335"/>
      <c r="L23" s="1335"/>
      <c r="M23" s="1335"/>
      <c r="N23" s="1336"/>
      <c r="O23" s="1337" t="s">
        <v>582</v>
      </c>
      <c r="P23" s="1338"/>
      <c r="Q23" s="1338"/>
      <c r="R23" s="1338"/>
      <c r="S23" s="1338"/>
      <c r="T23" s="1338"/>
      <c r="U23" s="1338"/>
      <c r="V23" s="1338"/>
      <c r="W23" s="1338"/>
      <c r="X23" s="1339"/>
    </row>
    <row r="24" spans="1:39" s="832" customFormat="1" ht="10" customHeight="1" thickBot="1" x14ac:dyDescent="0.45">
      <c r="C24" s="1333"/>
      <c r="D24" s="1333"/>
      <c r="E24" s="1333"/>
      <c r="F24" s="1333"/>
      <c r="G24" s="1333"/>
      <c r="H24" s="1333"/>
      <c r="I24" s="1333"/>
      <c r="J24" s="1333"/>
      <c r="K24" s="1333"/>
      <c r="L24" s="1333"/>
      <c r="M24" s="1333"/>
      <c r="N24" s="1333"/>
      <c r="O24" s="1333"/>
      <c r="P24" s="1333"/>
      <c r="Q24" s="1333"/>
      <c r="R24" s="1333"/>
      <c r="S24" s="1333"/>
      <c r="T24" s="1333"/>
      <c r="U24" s="1333"/>
      <c r="V24" s="1333"/>
      <c r="W24" s="1333"/>
      <c r="X24" s="1333"/>
    </row>
    <row r="25" spans="1:39" s="832" customFormat="1" ht="15" customHeight="1" x14ac:dyDescent="0.35">
      <c r="B25" s="1324" t="s">
        <v>570</v>
      </c>
      <c r="C25" s="1329" t="s">
        <v>571</v>
      </c>
      <c r="D25" s="1313" t="s">
        <v>572</v>
      </c>
      <c r="E25" s="1313" t="s">
        <v>495</v>
      </c>
      <c r="F25" s="1313" t="s">
        <v>425</v>
      </c>
      <c r="G25" s="1319" t="s">
        <v>573</v>
      </c>
      <c r="H25" s="1316" t="s">
        <v>574</v>
      </c>
      <c r="I25" s="1313" t="s">
        <v>575</v>
      </c>
      <c r="J25" s="1313" t="s">
        <v>576</v>
      </c>
      <c r="K25" s="1319" t="s">
        <v>577</v>
      </c>
      <c r="L25" s="1313" t="s">
        <v>578</v>
      </c>
      <c r="M25" s="1303" t="s">
        <v>579</v>
      </c>
      <c r="N25" s="1306" t="s">
        <v>532</v>
      </c>
      <c r="O25" s="1309" t="s">
        <v>583</v>
      </c>
      <c r="P25" s="1331"/>
      <c r="Q25" s="1309" t="s">
        <v>584</v>
      </c>
      <c r="R25" s="1331"/>
      <c r="S25" s="1309" t="s">
        <v>585</v>
      </c>
      <c r="T25" s="1331"/>
      <c r="U25" s="1309" t="s">
        <v>586</v>
      </c>
      <c r="V25" s="1331"/>
      <c r="W25" s="1340" t="s">
        <v>503</v>
      </c>
      <c r="X25" s="1303"/>
    </row>
    <row r="26" spans="1:39" s="832" customFormat="1" ht="15" customHeight="1" x14ac:dyDescent="0.35">
      <c r="B26" s="1325"/>
      <c r="C26" s="1327"/>
      <c r="D26" s="1314"/>
      <c r="E26" s="1314"/>
      <c r="F26" s="1314"/>
      <c r="G26" s="1320"/>
      <c r="H26" s="1317"/>
      <c r="I26" s="1314"/>
      <c r="J26" s="1314"/>
      <c r="K26" s="1320"/>
      <c r="L26" s="1314"/>
      <c r="M26" s="1304"/>
      <c r="N26" s="1307"/>
      <c r="O26" s="1310"/>
      <c r="P26" s="1332"/>
      <c r="Q26" s="1310"/>
      <c r="R26" s="1332"/>
      <c r="S26" s="1310"/>
      <c r="T26" s="1332"/>
      <c r="U26" s="1310"/>
      <c r="V26" s="1332"/>
      <c r="W26" s="1341"/>
      <c r="X26" s="1304"/>
      <c r="AE26" s="832" t="s">
        <v>154</v>
      </c>
    </row>
    <row r="27" spans="1:39" s="832" customFormat="1" ht="19.5" customHeight="1" thickBot="1" x14ac:dyDescent="0.45">
      <c r="B27" s="1326"/>
      <c r="C27" s="1328"/>
      <c r="D27" s="1315"/>
      <c r="E27" s="1315"/>
      <c r="F27" s="1315"/>
      <c r="G27" s="1321"/>
      <c r="H27" s="1318"/>
      <c r="I27" s="1315"/>
      <c r="J27" s="1315"/>
      <c r="K27" s="1321"/>
      <c r="L27" s="1315"/>
      <c r="M27" s="1305"/>
      <c r="N27" s="1308"/>
      <c r="O27" s="909" t="s">
        <v>423</v>
      </c>
      <c r="P27" s="910" t="s">
        <v>496</v>
      </c>
      <c r="Q27" s="911" t="s">
        <v>423</v>
      </c>
      <c r="R27" s="910" t="s">
        <v>496</v>
      </c>
      <c r="S27" s="911" t="s">
        <v>423</v>
      </c>
      <c r="T27" s="910" t="s">
        <v>496</v>
      </c>
      <c r="U27" s="911" t="s">
        <v>423</v>
      </c>
      <c r="V27" s="955" t="s">
        <v>496</v>
      </c>
      <c r="W27" s="1342"/>
      <c r="X27" s="1305"/>
    </row>
    <row r="28" spans="1:39" s="832" customFormat="1" ht="12" customHeight="1" x14ac:dyDescent="0.4">
      <c r="A28" s="843"/>
      <c r="C28" s="953"/>
      <c r="D28" s="953"/>
      <c r="E28" s="953"/>
      <c r="F28" s="953"/>
      <c r="G28" s="953"/>
      <c r="H28" s="953"/>
      <c r="I28" s="953"/>
      <c r="J28" s="953"/>
      <c r="K28" s="953"/>
      <c r="L28" s="953"/>
      <c r="M28" s="953"/>
      <c r="N28" s="956"/>
      <c r="O28" s="957"/>
      <c r="P28" s="917"/>
      <c r="Q28" s="957"/>
      <c r="R28" s="917"/>
      <c r="S28" s="957"/>
      <c r="T28" s="917"/>
      <c r="U28" s="957"/>
      <c r="V28" s="958"/>
      <c r="W28" s="1351"/>
      <c r="X28" s="1352"/>
    </row>
    <row r="29" spans="1:39" s="832" customFormat="1" ht="12" customHeight="1" x14ac:dyDescent="0.35">
      <c r="A29" s="843"/>
      <c r="B29" s="848">
        <f>$B$10</f>
        <v>0</v>
      </c>
      <c r="C29" s="902"/>
      <c r="D29" s="918"/>
      <c r="E29" s="918"/>
      <c r="F29" s="918"/>
      <c r="G29" s="879">
        <f>SUM(C29:F29)</f>
        <v>0</v>
      </c>
      <c r="H29" s="918"/>
      <c r="I29" s="879">
        <f>G29*H29/100+G29</f>
        <v>0</v>
      </c>
      <c r="J29" s="918"/>
      <c r="K29" s="879">
        <f>I29*J29/100+I29</f>
        <v>0</v>
      </c>
      <c r="L29" s="902"/>
      <c r="M29" s="879">
        <f>K29*L29/100+K29</f>
        <v>0</v>
      </c>
      <c r="N29" s="1113"/>
      <c r="O29" s="920"/>
      <c r="P29" s="921">
        <f>N29*O29</f>
        <v>0</v>
      </c>
      <c r="Q29" s="920"/>
      <c r="R29" s="921">
        <f>Q29*N29</f>
        <v>0</v>
      </c>
      <c r="S29" s="920"/>
      <c r="T29" s="921">
        <f>S29*N29</f>
        <v>0</v>
      </c>
      <c r="U29" s="920"/>
      <c r="V29" s="959">
        <f>U29*N29</f>
        <v>0</v>
      </c>
      <c r="W29" s="1353">
        <f>P29+R29+T29+V29</f>
        <v>0</v>
      </c>
      <c r="X29" s="1354"/>
    </row>
    <row r="30" spans="1:39" s="832" customFormat="1" ht="12" customHeight="1" x14ac:dyDescent="0.35">
      <c r="A30" s="843"/>
      <c r="C30" s="879"/>
      <c r="D30" s="925"/>
      <c r="E30" s="925"/>
      <c r="F30" s="925"/>
      <c r="G30" s="879"/>
      <c r="H30" s="925"/>
      <c r="I30" s="879"/>
      <c r="J30" s="925"/>
      <c r="K30" s="879"/>
      <c r="L30" s="879"/>
      <c r="M30" s="879"/>
      <c r="N30" s="919"/>
      <c r="O30" s="926"/>
      <c r="P30" s="921"/>
      <c r="Q30" s="926"/>
      <c r="R30" s="921"/>
      <c r="S30" s="926"/>
      <c r="T30" s="921"/>
      <c r="U30" s="926"/>
      <c r="V30" s="959"/>
      <c r="W30" s="1355"/>
      <c r="X30" s="1356"/>
    </row>
    <row r="31" spans="1:39" s="832" customFormat="1" ht="12" customHeight="1" x14ac:dyDescent="0.35">
      <c r="A31" s="843"/>
      <c r="B31" s="848">
        <f>$B$12</f>
        <v>0</v>
      </c>
      <c r="C31" s="902"/>
      <c r="D31" s="918"/>
      <c r="E31" s="918"/>
      <c r="F31" s="918"/>
      <c r="G31" s="879">
        <f>SUM(C31:F31)</f>
        <v>0</v>
      </c>
      <c r="H31" s="918"/>
      <c r="I31" s="879">
        <f>G31*H31/100+G31</f>
        <v>0</v>
      </c>
      <c r="J31" s="960"/>
      <c r="K31" s="879">
        <f>I31*J31/100+I31</f>
        <v>0</v>
      </c>
      <c r="L31" s="902"/>
      <c r="M31" s="879">
        <f>K31*L31/100+K31</f>
        <v>0</v>
      </c>
      <c r="N31" s="1113"/>
      <c r="O31" s="920"/>
      <c r="P31" s="921">
        <f>N31*O31</f>
        <v>0</v>
      </c>
      <c r="Q31" s="920"/>
      <c r="R31" s="921">
        <f>Q31*N31</f>
        <v>0</v>
      </c>
      <c r="S31" s="920"/>
      <c r="T31" s="921">
        <f>S31*N31</f>
        <v>0</v>
      </c>
      <c r="U31" s="920"/>
      <c r="V31" s="959">
        <f>U31*N31</f>
        <v>0</v>
      </c>
      <c r="W31" s="1353">
        <f>P31+R31+T31+V31</f>
        <v>0</v>
      </c>
      <c r="X31" s="1354"/>
    </row>
    <row r="32" spans="1:39" s="832" customFormat="1" ht="12" customHeight="1" x14ac:dyDescent="0.35">
      <c r="A32" s="843"/>
      <c r="C32" s="879"/>
      <c r="D32" s="925"/>
      <c r="E32" s="925"/>
      <c r="F32" s="961"/>
      <c r="G32" s="879"/>
      <c r="H32" s="925"/>
      <c r="I32" s="879"/>
      <c r="J32" s="846"/>
      <c r="K32" s="864"/>
      <c r="L32" s="864"/>
      <c r="M32" s="864"/>
      <c r="N32" s="930"/>
      <c r="O32" s="926"/>
      <c r="P32" s="921"/>
      <c r="Q32" s="926"/>
      <c r="R32" s="921"/>
      <c r="S32" s="962"/>
      <c r="T32" s="931"/>
      <c r="U32" s="874"/>
      <c r="V32" s="963"/>
      <c r="W32" s="1343"/>
      <c r="X32" s="1344"/>
    </row>
    <row r="33" spans="1:26" s="832" customFormat="1" ht="12" customHeight="1" x14ac:dyDescent="0.35">
      <c r="A33" s="843"/>
      <c r="B33" s="848">
        <f>$B$14</f>
        <v>0</v>
      </c>
      <c r="C33" s="902"/>
      <c r="D33" s="918"/>
      <c r="E33" s="918"/>
      <c r="F33" s="964"/>
      <c r="G33" s="879">
        <f>SUM(C33:F33)</f>
        <v>0</v>
      </c>
      <c r="H33" s="918"/>
      <c r="I33" s="879">
        <f>G33*H33/100+G33</f>
        <v>0</v>
      </c>
      <c r="J33" s="960"/>
      <c r="K33" s="879">
        <f>I33*J33/100+I33</f>
        <v>0</v>
      </c>
      <c r="L33" s="902"/>
      <c r="M33" s="879">
        <f>K33*L33/100+K33</f>
        <v>0</v>
      </c>
      <c r="N33" s="1113"/>
      <c r="O33" s="920"/>
      <c r="P33" s="921">
        <f>N33*O33</f>
        <v>0</v>
      </c>
      <c r="Q33" s="920"/>
      <c r="R33" s="921">
        <f>Q33*N33</f>
        <v>0</v>
      </c>
      <c r="S33" s="932"/>
      <c r="T33" s="921">
        <f>S33*N33</f>
        <v>0</v>
      </c>
      <c r="U33" s="928"/>
      <c r="V33" s="959">
        <f>U33*N33</f>
        <v>0</v>
      </c>
      <c r="W33" s="1345">
        <f>P33+R33+T33+V33</f>
        <v>0</v>
      </c>
      <c r="X33" s="1346"/>
    </row>
    <row r="34" spans="1:26" ht="12" customHeight="1" thickBot="1" x14ac:dyDescent="0.5">
      <c r="A34" s="913"/>
      <c r="B34" s="887"/>
      <c r="C34" s="887"/>
      <c r="D34" s="887"/>
      <c r="E34" s="887"/>
      <c r="F34" s="965"/>
      <c r="G34" s="887"/>
      <c r="H34" s="887"/>
      <c r="I34" s="887"/>
      <c r="J34" s="887"/>
      <c r="K34" s="887"/>
      <c r="L34" s="887"/>
      <c r="M34" s="887"/>
      <c r="N34" s="966"/>
      <c r="O34" s="967"/>
      <c r="P34" s="968"/>
      <c r="Q34" s="967"/>
      <c r="R34" s="968"/>
      <c r="S34" s="969"/>
      <c r="T34" s="968"/>
      <c r="U34" s="967"/>
      <c r="V34" s="970"/>
      <c r="W34" s="1347"/>
      <c r="X34" s="1348"/>
    </row>
    <row r="35" spans="1:26" ht="12" customHeight="1" thickBot="1" x14ac:dyDescent="0.5">
      <c r="F35" s="863"/>
      <c r="O35" s="971"/>
      <c r="P35" s="971"/>
      <c r="Q35" s="971"/>
      <c r="R35" s="971"/>
      <c r="S35" s="972"/>
      <c r="T35" s="971"/>
      <c r="U35" s="971"/>
      <c r="V35" s="971"/>
      <c r="W35" s="971"/>
    </row>
    <row r="36" spans="1:26" s="973" customFormat="1" ht="12" customHeight="1" thickBot="1" x14ac:dyDescent="0.5">
      <c r="F36" s="858"/>
      <c r="L36" s="943"/>
      <c r="M36" s="943"/>
      <c r="N36" s="943" t="s">
        <v>580</v>
      </c>
      <c r="O36" s="974"/>
      <c r="P36" s="975">
        <f>SUM(P29:P33)</f>
        <v>0</v>
      </c>
      <c r="Q36" s="974"/>
      <c r="R36" s="975">
        <f>SUM(R29:R33)</f>
        <v>0</v>
      </c>
      <c r="S36" s="976"/>
      <c r="T36" s="975">
        <f>SUM(T29:T33)</f>
        <v>0</v>
      </c>
      <c r="U36" s="974"/>
      <c r="V36" s="977">
        <f>SUM(V29:V33)</f>
        <v>0</v>
      </c>
      <c r="W36" s="1349">
        <f>SUM(W29:X34)</f>
        <v>0</v>
      </c>
      <c r="X36" s="1350"/>
      <c r="Z36" s="978" t="s">
        <v>154</v>
      </c>
    </row>
    <row r="37" spans="1:26" ht="12" customHeight="1" x14ac:dyDescent="0.45">
      <c r="F37" s="863"/>
      <c r="O37" s="971"/>
      <c r="P37" s="971"/>
      <c r="Q37" s="971"/>
      <c r="R37" s="971"/>
      <c r="S37" s="972"/>
      <c r="T37" s="971"/>
      <c r="U37" s="971"/>
      <c r="V37" s="971"/>
      <c r="W37" s="971"/>
    </row>
    <row r="38" spans="1:26" ht="15" customHeight="1" thickBot="1" x14ac:dyDescent="0.5">
      <c r="B38" s="1330"/>
      <c r="C38" s="1330"/>
      <c r="D38" s="1330"/>
      <c r="E38" s="1330"/>
      <c r="F38" s="1330"/>
      <c r="G38" s="1330"/>
      <c r="H38" s="1330"/>
      <c r="I38" s="1330"/>
      <c r="J38" s="1330"/>
      <c r="K38" s="1330"/>
      <c r="L38" s="1330"/>
      <c r="M38" s="1330"/>
      <c r="N38" s="1330"/>
      <c r="O38" s="1330"/>
      <c r="P38" s="1330"/>
      <c r="Q38" s="1330"/>
      <c r="R38" s="1330"/>
      <c r="S38" s="1330"/>
      <c r="T38" s="1330"/>
      <c r="U38" s="1330"/>
      <c r="V38" s="1330"/>
      <c r="W38" s="1330"/>
      <c r="X38" s="1330"/>
    </row>
    <row r="39" spans="1:26" ht="15" customHeight="1" thickBot="1" x14ac:dyDescent="0.5">
      <c r="B39" s="1330"/>
      <c r="C39" s="1330"/>
      <c r="D39" s="1330"/>
      <c r="E39" s="1330"/>
      <c r="F39" s="1330"/>
      <c r="G39" s="1330"/>
      <c r="H39" s="1330"/>
      <c r="I39" s="1330"/>
      <c r="J39" s="1330"/>
      <c r="K39" s="1330"/>
      <c r="L39" s="1330"/>
      <c r="M39" s="1330"/>
      <c r="N39" s="1330"/>
      <c r="O39" s="1330"/>
      <c r="P39" s="1330"/>
      <c r="Q39" s="1330"/>
      <c r="R39" s="1330"/>
      <c r="S39" s="1330"/>
      <c r="T39" s="1330"/>
      <c r="U39" s="1330"/>
      <c r="V39" s="1330"/>
      <c r="W39" s="1330"/>
      <c r="X39" s="1330"/>
    </row>
    <row r="40" spans="1:26" ht="15" customHeight="1" thickBot="1" x14ac:dyDescent="0.55000000000000004">
      <c r="B40" s="1296" t="s">
        <v>502</v>
      </c>
      <c r="C40" s="1297"/>
      <c r="D40" s="1297"/>
      <c r="E40" s="1297"/>
      <c r="F40" s="1297"/>
      <c r="G40" s="1297"/>
      <c r="H40" s="1297"/>
      <c r="I40" s="1297"/>
      <c r="J40" s="1297"/>
      <c r="K40" s="1297"/>
      <c r="L40" s="1297"/>
      <c r="M40" s="1297"/>
      <c r="N40" s="1297"/>
      <c r="O40" s="1297"/>
      <c r="P40" s="1297"/>
      <c r="Q40" s="1297"/>
      <c r="R40" s="1297"/>
      <c r="S40" s="1297"/>
      <c r="T40" s="1297"/>
      <c r="U40" s="1297"/>
      <c r="V40" s="1297"/>
      <c r="W40" s="1297"/>
      <c r="X40" s="1298"/>
    </row>
    <row r="41" spans="1:26" ht="12" customHeight="1" thickBot="1" x14ac:dyDescent="0.5">
      <c r="B41" s="953"/>
      <c r="C41" s="1333"/>
      <c r="D41" s="1333"/>
      <c r="E41" s="1333"/>
      <c r="F41" s="1333"/>
      <c r="G41" s="1333"/>
      <c r="H41" s="1333"/>
      <c r="I41" s="1333"/>
      <c r="J41" s="1333"/>
      <c r="K41" s="1333"/>
      <c r="L41" s="1333"/>
      <c r="M41" s="1333"/>
      <c r="N41" s="1333"/>
      <c r="O41" s="1333"/>
      <c r="P41" s="1333"/>
      <c r="Q41" s="1333"/>
      <c r="R41" s="1333"/>
      <c r="S41" s="1333"/>
      <c r="T41" s="1333"/>
      <c r="U41" s="1333"/>
      <c r="V41" s="1333"/>
      <c r="W41" s="1333"/>
      <c r="X41" s="1333"/>
    </row>
    <row r="42" spans="1:26" s="973" customFormat="1" ht="14.25" customHeight="1" thickBot="1" x14ac:dyDescent="0.5">
      <c r="B42" s="954"/>
      <c r="C42" s="1334" t="s">
        <v>568</v>
      </c>
      <c r="D42" s="1335"/>
      <c r="E42" s="1335"/>
      <c r="F42" s="1335"/>
      <c r="G42" s="1335"/>
      <c r="H42" s="1335"/>
      <c r="I42" s="1335"/>
      <c r="J42" s="1335"/>
      <c r="K42" s="1335"/>
      <c r="L42" s="1335"/>
      <c r="M42" s="1335"/>
      <c r="N42" s="1336"/>
      <c r="O42" s="1337" t="s">
        <v>587</v>
      </c>
      <c r="P42" s="1338"/>
      <c r="Q42" s="1338"/>
      <c r="R42" s="1338"/>
      <c r="S42" s="1338"/>
      <c r="T42" s="1338"/>
      <c r="U42" s="1338"/>
      <c r="V42" s="1338"/>
      <c r="W42" s="1338"/>
      <c r="X42" s="1339"/>
    </row>
    <row r="43" spans="1:26" ht="10" customHeight="1" thickBot="1" x14ac:dyDescent="0.5">
      <c r="B43" s="832"/>
      <c r="C43" s="1333"/>
      <c r="D43" s="1333"/>
      <c r="E43" s="1333"/>
      <c r="F43" s="1333"/>
      <c r="G43" s="1333"/>
      <c r="H43" s="1333"/>
      <c r="I43" s="1333"/>
      <c r="J43" s="1333"/>
      <c r="K43" s="1333"/>
      <c r="L43" s="1333"/>
      <c r="M43" s="1333"/>
      <c r="N43" s="1333"/>
      <c r="O43" s="1333"/>
      <c r="P43" s="1333"/>
      <c r="Q43" s="1333"/>
      <c r="R43" s="1333"/>
      <c r="S43" s="1333"/>
      <c r="T43" s="1333"/>
      <c r="U43" s="1333"/>
      <c r="V43" s="1333"/>
      <c r="W43" s="1333"/>
      <c r="X43" s="1333"/>
    </row>
    <row r="44" spans="1:26" ht="15" customHeight="1" x14ac:dyDescent="0.45">
      <c r="B44" s="1324" t="s">
        <v>570</v>
      </c>
      <c r="C44" s="1329" t="s">
        <v>571</v>
      </c>
      <c r="D44" s="1313" t="s">
        <v>572</v>
      </c>
      <c r="E44" s="1313" t="s">
        <v>495</v>
      </c>
      <c r="F44" s="1313" t="s">
        <v>425</v>
      </c>
      <c r="G44" s="1319" t="s">
        <v>573</v>
      </c>
      <c r="H44" s="1316" t="s">
        <v>574</v>
      </c>
      <c r="I44" s="1313" t="s">
        <v>575</v>
      </c>
      <c r="J44" s="1313" t="s">
        <v>576</v>
      </c>
      <c r="K44" s="1319" t="s">
        <v>577</v>
      </c>
      <c r="L44" s="1313" t="s">
        <v>578</v>
      </c>
      <c r="M44" s="1303" t="s">
        <v>579</v>
      </c>
      <c r="N44" s="1306" t="s">
        <v>532</v>
      </c>
      <c r="O44" s="1309" t="s">
        <v>583</v>
      </c>
      <c r="P44" s="1331"/>
      <c r="Q44" s="1309" t="s">
        <v>584</v>
      </c>
      <c r="R44" s="1331"/>
      <c r="S44" s="1309" t="s">
        <v>585</v>
      </c>
      <c r="T44" s="1331"/>
      <c r="U44" s="1309" t="s">
        <v>586</v>
      </c>
      <c r="V44" s="1331"/>
      <c r="W44" s="1340" t="s">
        <v>503</v>
      </c>
      <c r="X44" s="1303"/>
    </row>
    <row r="45" spans="1:26" ht="15" customHeight="1" x14ac:dyDescent="0.45">
      <c r="B45" s="1325"/>
      <c r="C45" s="1327"/>
      <c r="D45" s="1314"/>
      <c r="E45" s="1314"/>
      <c r="F45" s="1314"/>
      <c r="G45" s="1320"/>
      <c r="H45" s="1317"/>
      <c r="I45" s="1314"/>
      <c r="J45" s="1314"/>
      <c r="K45" s="1320"/>
      <c r="L45" s="1314"/>
      <c r="M45" s="1304"/>
      <c r="N45" s="1307"/>
      <c r="O45" s="1310"/>
      <c r="P45" s="1332"/>
      <c r="Q45" s="1310"/>
      <c r="R45" s="1332"/>
      <c r="S45" s="1310"/>
      <c r="T45" s="1332"/>
      <c r="U45" s="1310"/>
      <c r="V45" s="1332"/>
      <c r="W45" s="1341"/>
      <c r="X45" s="1304"/>
    </row>
    <row r="46" spans="1:26" ht="21" customHeight="1" thickBot="1" x14ac:dyDescent="0.5">
      <c r="B46" s="1326"/>
      <c r="C46" s="1328"/>
      <c r="D46" s="1315"/>
      <c r="E46" s="1315"/>
      <c r="F46" s="1315"/>
      <c r="G46" s="1321"/>
      <c r="H46" s="1318"/>
      <c r="I46" s="1315"/>
      <c r="J46" s="1315"/>
      <c r="K46" s="1321"/>
      <c r="L46" s="1315"/>
      <c r="M46" s="1305"/>
      <c r="N46" s="1308"/>
      <c r="O46" s="909" t="s">
        <v>423</v>
      </c>
      <c r="P46" s="910" t="s">
        <v>496</v>
      </c>
      <c r="Q46" s="911" t="s">
        <v>423</v>
      </c>
      <c r="R46" s="910" t="s">
        <v>496</v>
      </c>
      <c r="S46" s="911" t="s">
        <v>423</v>
      </c>
      <c r="T46" s="910" t="s">
        <v>496</v>
      </c>
      <c r="U46" s="911" t="s">
        <v>423</v>
      </c>
      <c r="V46" s="955" t="s">
        <v>496</v>
      </c>
      <c r="W46" s="1342"/>
      <c r="X46" s="1305"/>
    </row>
    <row r="47" spans="1:26" x14ac:dyDescent="0.45">
      <c r="A47" s="913"/>
      <c r="B47" s="832"/>
      <c r="C47" s="953"/>
      <c r="D47" s="953"/>
      <c r="E47" s="953"/>
      <c r="F47" s="953"/>
      <c r="G47" s="953"/>
      <c r="H47" s="953"/>
      <c r="I47" s="953"/>
      <c r="J47" s="953"/>
      <c r="K47" s="953"/>
      <c r="L47" s="953"/>
      <c r="M47" s="953"/>
      <c r="N47" s="956"/>
      <c r="O47" s="957"/>
      <c r="P47" s="917"/>
      <c r="Q47" s="957"/>
      <c r="R47" s="917"/>
      <c r="S47" s="957"/>
      <c r="T47" s="917"/>
      <c r="U47" s="957"/>
      <c r="V47" s="958"/>
      <c r="W47" s="1351"/>
      <c r="X47" s="1352"/>
    </row>
    <row r="48" spans="1:26" ht="12" customHeight="1" x14ac:dyDescent="0.45">
      <c r="A48" s="913"/>
      <c r="B48" s="848">
        <f>$B$10</f>
        <v>0</v>
      </c>
      <c r="C48" s="902"/>
      <c r="D48" s="918"/>
      <c r="E48" s="918"/>
      <c r="F48" s="918"/>
      <c r="G48" s="879">
        <f>SUM(C48:F48)</f>
        <v>0</v>
      </c>
      <c r="H48" s="918"/>
      <c r="I48" s="879">
        <f>G48*H48/100+G48</f>
        <v>0</v>
      </c>
      <c r="J48" s="918"/>
      <c r="K48" s="879">
        <f>I48*J48/100+I48</f>
        <v>0</v>
      </c>
      <c r="L48" s="902"/>
      <c r="M48" s="879">
        <f>K48*L48/100+K48</f>
        <v>0</v>
      </c>
      <c r="N48" s="1113"/>
      <c r="O48" s="920"/>
      <c r="P48" s="921">
        <f>N48*O48</f>
        <v>0</v>
      </c>
      <c r="Q48" s="920"/>
      <c r="R48" s="921">
        <f>Q48*N48</f>
        <v>0</v>
      </c>
      <c r="S48" s="920"/>
      <c r="T48" s="921">
        <f>S48*N48</f>
        <v>0</v>
      </c>
      <c r="U48" s="920"/>
      <c r="V48" s="959">
        <f>U48*N48</f>
        <v>0</v>
      </c>
      <c r="W48" s="1353">
        <f>P48+R48+T48+V48</f>
        <v>0</v>
      </c>
      <c r="X48" s="1354"/>
    </row>
    <row r="49" spans="1:30" ht="12" customHeight="1" x14ac:dyDescent="0.45">
      <c r="A49" s="913"/>
      <c r="B49" s="832"/>
      <c r="C49" s="879"/>
      <c r="D49" s="925"/>
      <c r="E49" s="925"/>
      <c r="F49" s="925"/>
      <c r="G49" s="879"/>
      <c r="H49" s="925"/>
      <c r="I49" s="879"/>
      <c r="J49" s="925"/>
      <c r="K49" s="879"/>
      <c r="L49" s="879"/>
      <c r="M49" s="879"/>
      <c r="N49" s="919"/>
      <c r="O49" s="926"/>
      <c r="P49" s="921"/>
      <c r="Q49" s="926"/>
      <c r="R49" s="921"/>
      <c r="S49" s="926"/>
      <c r="T49" s="921"/>
      <c r="U49" s="926"/>
      <c r="V49" s="959"/>
      <c r="W49" s="1355"/>
      <c r="X49" s="1356"/>
    </row>
    <row r="50" spans="1:30" ht="12" customHeight="1" x14ac:dyDescent="0.45">
      <c r="A50" s="913"/>
      <c r="B50" s="848">
        <f>$B$12</f>
        <v>0</v>
      </c>
      <c r="C50" s="902"/>
      <c r="D50" s="918"/>
      <c r="E50" s="918"/>
      <c r="F50" s="918"/>
      <c r="G50" s="879">
        <f>SUM(C50:F50)</f>
        <v>0</v>
      </c>
      <c r="H50" s="918"/>
      <c r="I50" s="879">
        <f>G50*H50/100+G50</f>
        <v>0</v>
      </c>
      <c r="J50" s="960"/>
      <c r="K50" s="879">
        <f>I50*J50/100+I50</f>
        <v>0</v>
      </c>
      <c r="L50" s="902"/>
      <c r="M50" s="879">
        <f>K50*L50/100+K50</f>
        <v>0</v>
      </c>
      <c r="N50" s="1113"/>
      <c r="O50" s="920"/>
      <c r="P50" s="921">
        <f>N50*O50</f>
        <v>0</v>
      </c>
      <c r="Q50" s="920"/>
      <c r="R50" s="921">
        <f>Q50*N50</f>
        <v>0</v>
      </c>
      <c r="S50" s="920"/>
      <c r="T50" s="921">
        <f>S50*N50</f>
        <v>0</v>
      </c>
      <c r="U50" s="920"/>
      <c r="V50" s="959">
        <f>U50*N50</f>
        <v>0</v>
      </c>
      <c r="W50" s="1353">
        <f>P50+R50+T50+V50</f>
        <v>0</v>
      </c>
      <c r="X50" s="1354"/>
      <c r="AD50" s="831" t="s">
        <v>154</v>
      </c>
    </row>
    <row r="51" spans="1:30" ht="12" customHeight="1" x14ac:dyDescent="0.45">
      <c r="A51" s="913"/>
      <c r="B51" s="832"/>
      <c r="C51" s="879"/>
      <c r="D51" s="925"/>
      <c r="E51" s="925"/>
      <c r="F51" s="961"/>
      <c r="G51" s="879"/>
      <c r="H51" s="925"/>
      <c r="I51" s="879"/>
      <c r="J51" s="846"/>
      <c r="K51" s="864"/>
      <c r="L51" s="864"/>
      <c r="M51" s="864"/>
      <c r="N51" s="930"/>
      <c r="O51" s="926"/>
      <c r="P51" s="921"/>
      <c r="Q51" s="926"/>
      <c r="R51" s="921"/>
      <c r="S51" s="962"/>
      <c r="T51" s="931"/>
      <c r="U51" s="874"/>
      <c r="V51" s="963"/>
      <c r="W51" s="1343"/>
      <c r="X51" s="1344"/>
    </row>
    <row r="52" spans="1:30" ht="12" customHeight="1" x14ac:dyDescent="0.45">
      <c r="A52" s="913"/>
      <c r="B52" s="848">
        <f>$B$14</f>
        <v>0</v>
      </c>
      <c r="C52" s="902"/>
      <c r="D52" s="918"/>
      <c r="E52" s="918"/>
      <c r="F52" s="964"/>
      <c r="G52" s="879">
        <f>SUM(C52:F52)</f>
        <v>0</v>
      </c>
      <c r="H52" s="918"/>
      <c r="I52" s="879">
        <f>G52*H52/100+G52</f>
        <v>0</v>
      </c>
      <c r="J52" s="960"/>
      <c r="K52" s="879">
        <f>I52*J52/100+I52</f>
        <v>0</v>
      </c>
      <c r="L52" s="902"/>
      <c r="M52" s="879">
        <f>K52*L52/100+K52</f>
        <v>0</v>
      </c>
      <c r="N52" s="1113"/>
      <c r="O52" s="920"/>
      <c r="P52" s="921">
        <f>N52*O52</f>
        <v>0</v>
      </c>
      <c r="Q52" s="920"/>
      <c r="R52" s="921">
        <f>Q52*N52</f>
        <v>0</v>
      </c>
      <c r="S52" s="932"/>
      <c r="T52" s="921">
        <f>S52*N52</f>
        <v>0</v>
      </c>
      <c r="U52" s="928"/>
      <c r="V52" s="959">
        <f>U52*N52</f>
        <v>0</v>
      </c>
      <c r="W52" s="1345">
        <f>P52+R52+T52+V52</f>
        <v>0</v>
      </c>
      <c r="X52" s="1346"/>
    </row>
    <row r="53" spans="1:30" ht="12" customHeight="1" thickBot="1" x14ac:dyDescent="0.5">
      <c r="A53" s="913"/>
      <c r="B53" s="887"/>
      <c r="C53" s="887"/>
      <c r="D53" s="887"/>
      <c r="E53" s="887"/>
      <c r="F53" s="965"/>
      <c r="G53" s="887"/>
      <c r="H53" s="887"/>
      <c r="I53" s="887"/>
      <c r="J53" s="887"/>
      <c r="K53" s="887"/>
      <c r="L53" s="887"/>
      <c r="M53" s="887"/>
      <c r="N53" s="966"/>
      <c r="O53" s="967"/>
      <c r="P53" s="968"/>
      <c r="Q53" s="967"/>
      <c r="R53" s="968"/>
      <c r="S53" s="969"/>
      <c r="T53" s="968"/>
      <c r="U53" s="967"/>
      <c r="V53" s="970"/>
      <c r="W53" s="1347"/>
      <c r="X53" s="1348"/>
    </row>
    <row r="54" spans="1:30" ht="12" customHeight="1" thickBot="1" x14ac:dyDescent="0.5">
      <c r="F54" s="863"/>
      <c r="O54" s="971"/>
      <c r="P54" s="971"/>
      <c r="Q54" s="971"/>
      <c r="R54" s="971"/>
      <c r="S54" s="972"/>
      <c r="T54" s="971"/>
      <c r="U54" s="971"/>
      <c r="V54" s="971"/>
      <c r="W54" s="979"/>
      <c r="X54" s="980"/>
    </row>
    <row r="55" spans="1:30" ht="12" customHeight="1" thickBot="1" x14ac:dyDescent="0.5">
      <c r="B55" s="973"/>
      <c r="C55" s="973"/>
      <c r="D55" s="973"/>
      <c r="E55" s="973"/>
      <c r="F55" s="858"/>
      <c r="G55" s="973"/>
      <c r="H55" s="973"/>
      <c r="I55" s="973"/>
      <c r="J55" s="973"/>
      <c r="L55" s="943"/>
      <c r="M55" s="943"/>
      <c r="N55" s="943" t="s">
        <v>580</v>
      </c>
      <c r="O55" s="974"/>
      <c r="P55" s="975">
        <f>SUM(P48:P52)</f>
        <v>0</v>
      </c>
      <c r="Q55" s="974"/>
      <c r="R55" s="975">
        <f>SUM(R48:R52)</f>
        <v>0</v>
      </c>
      <c r="S55" s="976"/>
      <c r="T55" s="975">
        <f>SUM(T48:T52)</f>
        <v>0</v>
      </c>
      <c r="U55" s="974"/>
      <c r="V55" s="977">
        <f>SUM(V48:V52)</f>
        <v>0</v>
      </c>
      <c r="W55" s="1349">
        <f>SUM(W48:X53)</f>
        <v>0</v>
      </c>
      <c r="X55" s="1350"/>
    </row>
    <row r="58" spans="1:30" x14ac:dyDescent="0.45">
      <c r="L58" s="981"/>
    </row>
  </sheetData>
  <mergeCells count="97">
    <mergeCell ref="W55:X55"/>
    <mergeCell ref="W48:X48"/>
    <mergeCell ref="W49:X49"/>
    <mergeCell ref="W50:X50"/>
    <mergeCell ref="W51:X51"/>
    <mergeCell ref="W52:X52"/>
    <mergeCell ref="W53:X53"/>
    <mergeCell ref="W47:X47"/>
    <mergeCell ref="I44:I46"/>
    <mergeCell ref="J44:J46"/>
    <mergeCell ref="K44:K46"/>
    <mergeCell ref="L44:L46"/>
    <mergeCell ref="M44:M46"/>
    <mergeCell ref="N44:N46"/>
    <mergeCell ref="O44:P45"/>
    <mergeCell ref="Q44:R45"/>
    <mergeCell ref="S44:T45"/>
    <mergeCell ref="U44:V45"/>
    <mergeCell ref="W44:X46"/>
    <mergeCell ref="O25:P26"/>
    <mergeCell ref="C42:N42"/>
    <mergeCell ref="O42:X42"/>
    <mergeCell ref="C43:X43"/>
    <mergeCell ref="B44:B46"/>
    <mergeCell ref="C44:C46"/>
    <mergeCell ref="D44:D46"/>
    <mergeCell ref="E44:E46"/>
    <mergeCell ref="F44:F46"/>
    <mergeCell ref="G44:G46"/>
    <mergeCell ref="H44:H46"/>
    <mergeCell ref="C41:X41"/>
    <mergeCell ref="W28:X28"/>
    <mergeCell ref="W29:X29"/>
    <mergeCell ref="W30:X30"/>
    <mergeCell ref="W31:X31"/>
    <mergeCell ref="W32:X32"/>
    <mergeCell ref="W33:X33"/>
    <mergeCell ref="W34:X34"/>
    <mergeCell ref="W36:X36"/>
    <mergeCell ref="B38:X38"/>
    <mergeCell ref="B39:X39"/>
    <mergeCell ref="B40:X40"/>
    <mergeCell ref="Q25:R26"/>
    <mergeCell ref="S25:T26"/>
    <mergeCell ref="C22:X22"/>
    <mergeCell ref="C23:N23"/>
    <mergeCell ref="O23:X23"/>
    <mergeCell ref="C24:X24"/>
    <mergeCell ref="G25:G27"/>
    <mergeCell ref="W25:X27"/>
    <mergeCell ref="H25:H27"/>
    <mergeCell ref="I25:I27"/>
    <mergeCell ref="J25:J27"/>
    <mergeCell ref="K25:K27"/>
    <mergeCell ref="L25:L27"/>
    <mergeCell ref="U25:V26"/>
    <mergeCell ref="M25:M27"/>
    <mergeCell ref="N25:N27"/>
    <mergeCell ref="B25:B27"/>
    <mergeCell ref="C25:C27"/>
    <mergeCell ref="D25:D27"/>
    <mergeCell ref="E25:E27"/>
    <mergeCell ref="F25:F27"/>
    <mergeCell ref="AI6:AJ7"/>
    <mergeCell ref="AK6:AL7"/>
    <mergeCell ref="AM6:AM8"/>
    <mergeCell ref="B19:X19"/>
    <mergeCell ref="B20:AM20"/>
    <mergeCell ref="AE6:AF7"/>
    <mergeCell ref="AG6:AH7"/>
    <mergeCell ref="L6:L8"/>
    <mergeCell ref="B6:B8"/>
    <mergeCell ref="C6:C8"/>
    <mergeCell ref="D6:D8"/>
    <mergeCell ref="E6:E8"/>
    <mergeCell ref="F6:F8"/>
    <mergeCell ref="B21:X21"/>
    <mergeCell ref="W6:X7"/>
    <mergeCell ref="Y6:Z7"/>
    <mergeCell ref="AA6:AB7"/>
    <mergeCell ref="AC6:AD7"/>
    <mergeCell ref="M6:M8"/>
    <mergeCell ref="N6:N8"/>
    <mergeCell ref="O6:P7"/>
    <mergeCell ref="Q6:R7"/>
    <mergeCell ref="S6:T7"/>
    <mergeCell ref="U6:V7"/>
    <mergeCell ref="G6:G8"/>
    <mergeCell ref="H6:H8"/>
    <mergeCell ref="I6:I8"/>
    <mergeCell ref="J6:J8"/>
    <mergeCell ref="K6:K8"/>
    <mergeCell ref="C2:AM2"/>
    <mergeCell ref="B3:AM3"/>
    <mergeCell ref="C4:N4"/>
    <mergeCell ref="O4:AM4"/>
    <mergeCell ref="C5:AM5"/>
  </mergeCells>
  <pageMargins left="0.7" right="0.7" top="0.78740157499999996" bottom="0.78740157499999996"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A59"/>
  <sheetViews>
    <sheetView workbookViewId="0"/>
  </sheetViews>
  <sheetFormatPr baseColWidth="10" defaultColWidth="11.44140625" defaultRowHeight="13.8" x14ac:dyDescent="0.45"/>
  <cols>
    <col min="1" max="1" width="6.1640625" style="831" customWidth="1"/>
    <col min="2" max="2" width="22.83203125" style="831" customWidth="1"/>
    <col min="3" max="3" width="9" style="831" customWidth="1"/>
    <col min="4" max="4" width="6.71875" style="831" customWidth="1"/>
    <col min="5" max="5" width="11.44140625" style="831"/>
    <col min="6" max="6" width="10.44140625" style="831" customWidth="1"/>
    <col min="7" max="7" width="5.71875" style="831" customWidth="1"/>
    <col min="8" max="8" width="22.83203125" style="831" customWidth="1"/>
    <col min="9" max="9" width="9" style="831" customWidth="1"/>
    <col min="10" max="10" width="6.71875" style="831" customWidth="1"/>
    <col min="11" max="11" width="7.5546875" style="831" customWidth="1"/>
    <col min="12" max="12" width="5.71875" style="831" customWidth="1"/>
    <col min="13" max="13" width="22.83203125" style="831" customWidth="1"/>
    <col min="14" max="14" width="9" style="831" customWidth="1"/>
    <col min="15" max="15" width="6.71875" style="831" customWidth="1"/>
    <col min="16" max="16" width="7.5546875" style="831" customWidth="1"/>
    <col min="17" max="17" width="6.27734375" style="832" customWidth="1"/>
    <col min="18" max="18" width="24.44140625" style="832" bestFit="1" customWidth="1"/>
    <col min="19" max="19" width="9" style="832" customWidth="1"/>
    <col min="20" max="20" width="6" style="832" customWidth="1"/>
    <col min="21" max="21" width="9" style="832" customWidth="1"/>
    <col min="22" max="22" width="6" style="832" customWidth="1"/>
    <col min="23" max="23" width="11.5546875" style="831" customWidth="1"/>
    <col min="24" max="24" width="7.83203125" style="831" customWidth="1"/>
    <col min="25" max="25" width="6.44140625" style="831" customWidth="1"/>
    <col min="26" max="26" width="7.44140625" style="831" customWidth="1"/>
    <col min="27" max="27" width="9.83203125" style="831" customWidth="1"/>
    <col min="28" max="28" width="5.5546875" style="831" customWidth="1"/>
    <col min="29" max="29" width="6.44140625" style="831" customWidth="1"/>
    <col min="30" max="30" width="5.5546875" style="831" customWidth="1"/>
    <col min="31" max="31" width="6.44140625" style="831" customWidth="1"/>
    <col min="32" max="32" width="5.5546875" style="831" customWidth="1"/>
    <col min="33" max="33" width="6.44140625" style="831" customWidth="1"/>
    <col min="34" max="34" width="5.5546875" style="831" customWidth="1"/>
    <col min="35" max="35" width="6.44140625" style="831" customWidth="1"/>
    <col min="36" max="36" width="5.5546875" style="831" customWidth="1"/>
    <col min="37" max="37" width="6.44140625" style="831" customWidth="1"/>
    <col min="38" max="38" width="5.5546875" style="831" customWidth="1"/>
    <col min="39" max="39" width="6.44140625" style="831" customWidth="1"/>
    <col min="40" max="40" width="5.5546875" style="831" customWidth="1"/>
    <col min="41" max="41" width="6.44140625" style="831" customWidth="1"/>
    <col min="42" max="42" width="5.5546875" style="831" customWidth="1"/>
    <col min="43" max="43" width="7.44140625" style="831" customWidth="1"/>
    <col min="44" max="44" width="5.5546875" style="831" customWidth="1"/>
    <col min="45" max="45" width="6.44140625" style="831" customWidth="1"/>
    <col min="46" max="46" width="5.5546875" style="831" customWidth="1"/>
    <col min="47" max="47" width="6.44140625" style="831" customWidth="1"/>
    <col min="48" max="48" width="5.5546875" style="831" customWidth="1"/>
    <col min="49" max="49" width="6.44140625" style="831" customWidth="1"/>
    <col min="50" max="50" width="5.5546875" style="831" customWidth="1"/>
    <col min="51" max="51" width="6.44140625" style="831" customWidth="1"/>
    <col min="52" max="52" width="7.27734375" style="831" customWidth="1"/>
    <col min="53" max="53" width="9.27734375" style="831" customWidth="1"/>
    <col min="54" max="16384" width="11.44140625" style="831"/>
  </cols>
  <sheetData>
    <row r="1" spans="1:53" ht="14.1" thickBot="1" x14ac:dyDescent="0.5"/>
    <row r="2" spans="1:53" s="863" customFormat="1" ht="18" thickBot="1" x14ac:dyDescent="0.65">
      <c r="B2" s="861" t="s">
        <v>538</v>
      </c>
      <c r="C2" s="1245" t="s">
        <v>434</v>
      </c>
      <c r="D2" s="1246"/>
      <c r="E2" s="1246"/>
      <c r="F2" s="1246"/>
      <c r="G2" s="1246"/>
      <c r="H2" s="1246"/>
      <c r="I2" s="1246"/>
      <c r="J2" s="1246"/>
      <c r="K2" s="1246"/>
      <c r="L2" s="1246"/>
      <c r="M2" s="1246"/>
      <c r="N2" s="1246"/>
      <c r="O2" s="1246"/>
      <c r="P2" s="1246"/>
      <c r="Q2" s="1246"/>
      <c r="R2" s="1246"/>
      <c r="S2" s="1246"/>
      <c r="T2" s="1246"/>
      <c r="U2" s="1247"/>
      <c r="V2" s="865"/>
      <c r="W2" s="982" t="s">
        <v>538</v>
      </c>
      <c r="X2" s="1357" t="s">
        <v>434</v>
      </c>
      <c r="Y2" s="1358"/>
      <c r="Z2" s="1358"/>
      <c r="AA2" s="1358"/>
      <c r="AB2" s="1358"/>
      <c r="AC2" s="1358"/>
      <c r="AD2" s="1358"/>
      <c r="AE2" s="1358"/>
      <c r="AF2" s="1358"/>
      <c r="AG2" s="1358"/>
      <c r="AH2" s="1358"/>
      <c r="AI2" s="1358"/>
      <c r="AJ2" s="1358"/>
      <c r="AK2" s="1358"/>
      <c r="AL2" s="1358"/>
      <c r="AM2" s="1358"/>
      <c r="AN2" s="1358"/>
      <c r="AO2" s="1358"/>
      <c r="AP2" s="1358"/>
      <c r="AQ2" s="1358"/>
      <c r="AR2" s="1358"/>
      <c r="AS2" s="1358"/>
      <c r="AT2" s="1358"/>
      <c r="AU2" s="1358"/>
      <c r="AV2" s="1358"/>
      <c r="AW2" s="1358"/>
      <c r="AX2" s="1358"/>
      <c r="AY2" s="1358"/>
      <c r="AZ2" s="1358"/>
      <c r="BA2" s="1359"/>
    </row>
    <row r="3" spans="1:53" x14ac:dyDescent="0.45">
      <c r="W3" s="1360" t="s">
        <v>154</v>
      </c>
      <c r="X3" s="1360"/>
      <c r="Y3" s="1360"/>
      <c r="Z3" s="1360"/>
      <c r="AA3" s="1360"/>
      <c r="AB3" s="1360"/>
      <c r="AC3" s="1360"/>
      <c r="AD3" s="1360"/>
      <c r="AE3" s="1360"/>
      <c r="AF3" s="1360"/>
      <c r="AG3" s="1360"/>
      <c r="AH3" s="1360"/>
      <c r="AI3" s="1360"/>
      <c r="AJ3" s="1360"/>
      <c r="AK3" s="1360"/>
      <c r="AL3" s="1360"/>
      <c r="AM3" s="1360"/>
      <c r="AN3" s="1360"/>
      <c r="AO3" s="1360"/>
      <c r="AP3" s="1360"/>
      <c r="AQ3" s="1360"/>
      <c r="AR3" s="1360"/>
      <c r="AS3" s="1360"/>
      <c r="AT3" s="1360"/>
      <c r="AU3" s="1360"/>
      <c r="AV3" s="1360"/>
      <c r="AW3" s="1360"/>
      <c r="AX3" s="1360"/>
      <c r="AY3" s="1360"/>
      <c r="AZ3" s="1360"/>
      <c r="BA3" s="1360"/>
    </row>
    <row r="4" spans="1:53" ht="14.4" thickBot="1" x14ac:dyDescent="0.55000000000000004">
      <c r="M4" s="983" t="s">
        <v>588</v>
      </c>
      <c r="W4" s="1361"/>
      <c r="X4" s="1361"/>
      <c r="Y4" s="1361"/>
      <c r="Z4" s="1361"/>
      <c r="AA4" s="1361"/>
      <c r="AB4" s="1361"/>
      <c r="AC4" s="1361"/>
      <c r="AD4" s="1361"/>
      <c r="AE4" s="1361"/>
      <c r="AF4" s="1361"/>
      <c r="AG4" s="1361"/>
      <c r="AH4" s="1361"/>
      <c r="AI4" s="1361"/>
      <c r="AJ4" s="1361"/>
      <c r="AK4" s="1361"/>
      <c r="AL4" s="1361"/>
      <c r="AM4" s="1361"/>
      <c r="AN4" s="1361"/>
      <c r="AO4" s="1361"/>
      <c r="AP4" s="1361"/>
      <c r="AQ4" s="1361"/>
      <c r="AR4" s="1361"/>
      <c r="AS4" s="1361"/>
      <c r="AT4" s="1361"/>
      <c r="AU4" s="1361"/>
      <c r="AV4" s="1361"/>
      <c r="AW4" s="1361"/>
      <c r="AX4" s="1361"/>
      <c r="AY4" s="1361"/>
      <c r="AZ4" s="1361"/>
      <c r="BA4" s="1361"/>
    </row>
    <row r="5" spans="1:53" ht="15" customHeight="1" thickBot="1" x14ac:dyDescent="0.5">
      <c r="E5" s="834" t="s">
        <v>154</v>
      </c>
      <c r="W5" s="1261" t="s">
        <v>589</v>
      </c>
      <c r="X5" s="1362"/>
      <c r="Y5" s="1362"/>
      <c r="Z5" s="1362"/>
      <c r="AA5" s="1362"/>
      <c r="AB5" s="1262"/>
      <c r="AC5" s="1262"/>
      <c r="AD5" s="1262"/>
      <c r="AE5" s="1262"/>
      <c r="AF5" s="1262"/>
      <c r="AG5" s="1262"/>
      <c r="AH5" s="1262"/>
      <c r="AI5" s="1262"/>
      <c r="AJ5" s="1262"/>
      <c r="AK5" s="1262"/>
      <c r="AL5" s="1262"/>
      <c r="AM5" s="1262"/>
      <c r="AN5" s="1262"/>
      <c r="AO5" s="1262"/>
      <c r="AP5" s="1262"/>
      <c r="AQ5" s="1262"/>
      <c r="AR5" s="1262"/>
      <c r="AS5" s="1262"/>
      <c r="AT5" s="1262"/>
      <c r="AU5" s="1262"/>
      <c r="AV5" s="1262"/>
      <c r="AW5" s="1262"/>
      <c r="AX5" s="1262"/>
      <c r="AY5" s="1262"/>
      <c r="AZ5" s="1262"/>
      <c r="BA5" s="1263"/>
    </row>
    <row r="6" spans="1:53" ht="14.1" thickBot="1" x14ac:dyDescent="0.5">
      <c r="B6" s="1363" t="s">
        <v>590</v>
      </c>
      <c r="C6" s="1364"/>
      <c r="D6" s="1364"/>
      <c r="E6" s="1365"/>
      <c r="F6" s="1366" t="s">
        <v>154</v>
      </c>
      <c r="G6" s="984"/>
      <c r="H6" s="1363" t="s">
        <v>591</v>
      </c>
      <c r="I6" s="1364"/>
      <c r="J6" s="1364"/>
      <c r="K6" s="1365"/>
      <c r="L6" s="985"/>
      <c r="M6" s="1363" t="s">
        <v>592</v>
      </c>
      <c r="N6" s="1364"/>
      <c r="O6" s="1364"/>
      <c r="P6" s="1365"/>
      <c r="Q6" s="986"/>
      <c r="R6" s="1367" t="s">
        <v>593</v>
      </c>
      <c r="S6" s="1368"/>
      <c r="T6" s="1368"/>
      <c r="U6" s="1369"/>
      <c r="V6" s="987"/>
      <c r="W6" s="1370"/>
      <c r="X6" s="1372" t="s">
        <v>594</v>
      </c>
      <c r="Y6" s="1373" t="s">
        <v>595</v>
      </c>
      <c r="Z6" s="1374" t="s">
        <v>82</v>
      </c>
      <c r="AA6" s="1374" t="s">
        <v>532</v>
      </c>
      <c r="AB6" s="1266" t="s">
        <v>504</v>
      </c>
      <c r="AC6" s="1267"/>
      <c r="AD6" s="1266" t="s">
        <v>505</v>
      </c>
      <c r="AE6" s="1267"/>
      <c r="AF6" s="1266" t="s">
        <v>506</v>
      </c>
      <c r="AG6" s="1267"/>
      <c r="AH6" s="1266" t="s">
        <v>507</v>
      </c>
      <c r="AI6" s="1267"/>
      <c r="AJ6" s="1266" t="s">
        <v>508</v>
      </c>
      <c r="AK6" s="1267"/>
      <c r="AL6" s="1266" t="s">
        <v>509</v>
      </c>
      <c r="AM6" s="1267"/>
      <c r="AN6" s="1266" t="s">
        <v>510</v>
      </c>
      <c r="AO6" s="1267"/>
      <c r="AP6" s="1266" t="s">
        <v>511</v>
      </c>
      <c r="AQ6" s="1267"/>
      <c r="AR6" s="1266" t="s">
        <v>512</v>
      </c>
      <c r="AS6" s="1267"/>
      <c r="AT6" s="1266" t="s">
        <v>513</v>
      </c>
      <c r="AU6" s="1267"/>
      <c r="AV6" s="1266" t="s">
        <v>514</v>
      </c>
      <c r="AW6" s="1267"/>
      <c r="AX6" s="1266" t="s">
        <v>515</v>
      </c>
      <c r="AY6" s="1267"/>
      <c r="AZ6" s="1276" t="s">
        <v>596</v>
      </c>
      <c r="BA6" s="1376" t="s">
        <v>82</v>
      </c>
    </row>
    <row r="7" spans="1:53" x14ac:dyDescent="0.45">
      <c r="A7" s="913"/>
      <c r="B7" s="988" t="s">
        <v>441</v>
      </c>
      <c r="C7" s="844" t="s">
        <v>433</v>
      </c>
      <c r="D7" s="989"/>
      <c r="E7" s="990">
        <f>[1]Personalkosten!$F$14*D7</f>
        <v>0</v>
      </c>
      <c r="F7" s="1366"/>
      <c r="G7" s="991"/>
      <c r="H7" s="988" t="s">
        <v>441</v>
      </c>
      <c r="I7" s="844" t="s">
        <v>433</v>
      </c>
      <c r="J7" s="989"/>
      <c r="K7" s="990">
        <f>[1]Personalkosten!$F$14*J7</f>
        <v>0</v>
      </c>
      <c r="L7" s="992"/>
      <c r="M7" s="988" t="s">
        <v>441</v>
      </c>
      <c r="N7" s="844" t="s">
        <v>433</v>
      </c>
      <c r="O7" s="989"/>
      <c r="P7" s="990">
        <f>[1]Personalkosten!$F$14*O7</f>
        <v>0</v>
      </c>
      <c r="Q7" s="987"/>
      <c r="R7" s="993" t="s">
        <v>597</v>
      </c>
      <c r="S7" s="994"/>
      <c r="T7" s="994"/>
      <c r="U7" s="995"/>
      <c r="V7" s="987"/>
      <c r="W7" s="1371"/>
      <c r="X7" s="1265"/>
      <c r="Y7" s="1265"/>
      <c r="Z7" s="1375"/>
      <c r="AA7" s="1375"/>
      <c r="AB7" s="996" t="s">
        <v>423</v>
      </c>
      <c r="AC7" s="997" t="s">
        <v>598</v>
      </c>
      <c r="AD7" s="996" t="s">
        <v>423</v>
      </c>
      <c r="AE7" s="997" t="s">
        <v>598</v>
      </c>
      <c r="AF7" s="996" t="s">
        <v>423</v>
      </c>
      <c r="AG7" s="997" t="s">
        <v>598</v>
      </c>
      <c r="AH7" s="996" t="s">
        <v>423</v>
      </c>
      <c r="AI7" s="997" t="s">
        <v>598</v>
      </c>
      <c r="AJ7" s="996" t="s">
        <v>423</v>
      </c>
      <c r="AK7" s="997" t="s">
        <v>598</v>
      </c>
      <c r="AL7" s="996" t="s">
        <v>423</v>
      </c>
      <c r="AM7" s="997" t="s">
        <v>598</v>
      </c>
      <c r="AN7" s="996" t="s">
        <v>423</v>
      </c>
      <c r="AO7" s="997" t="s">
        <v>598</v>
      </c>
      <c r="AP7" s="996" t="s">
        <v>423</v>
      </c>
      <c r="AQ7" s="997" t="s">
        <v>598</v>
      </c>
      <c r="AR7" s="996" t="s">
        <v>423</v>
      </c>
      <c r="AS7" s="997" t="s">
        <v>598</v>
      </c>
      <c r="AT7" s="996" t="s">
        <v>423</v>
      </c>
      <c r="AU7" s="997" t="s">
        <v>598</v>
      </c>
      <c r="AV7" s="996" t="s">
        <v>423</v>
      </c>
      <c r="AW7" s="997" t="s">
        <v>598</v>
      </c>
      <c r="AX7" s="996" t="s">
        <v>423</v>
      </c>
      <c r="AY7" s="997" t="s">
        <v>598</v>
      </c>
      <c r="AZ7" s="1277"/>
      <c r="BA7" s="1377"/>
    </row>
    <row r="8" spans="1:53" x14ac:dyDescent="0.45">
      <c r="A8" s="913"/>
      <c r="B8" s="988" t="s">
        <v>599</v>
      </c>
      <c r="C8" s="844" t="s">
        <v>433</v>
      </c>
      <c r="D8" s="989"/>
      <c r="E8" s="990">
        <f>[1]Personalkosten!$F$47*D8</f>
        <v>0</v>
      </c>
      <c r="F8" s="1366"/>
      <c r="G8" s="991"/>
      <c r="H8" s="988" t="s">
        <v>599</v>
      </c>
      <c r="I8" s="844" t="s">
        <v>433</v>
      </c>
      <c r="J8" s="989"/>
      <c r="K8" s="990">
        <f>[1]Personalkosten!$F$47*J8</f>
        <v>0</v>
      </c>
      <c r="L8" s="992"/>
      <c r="M8" s="988" t="s">
        <v>599</v>
      </c>
      <c r="N8" s="844" t="s">
        <v>433</v>
      </c>
      <c r="O8" s="989"/>
      <c r="P8" s="990">
        <f>[1]Personalkosten!$F$47*O8</f>
        <v>0</v>
      </c>
      <c r="Q8" s="987"/>
      <c r="R8" s="998" t="s">
        <v>600</v>
      </c>
      <c r="S8" s="999"/>
      <c r="T8" s="999"/>
      <c r="U8" s="1000">
        <f>$E$24-E22</f>
        <v>0</v>
      </c>
      <c r="V8" s="1001"/>
      <c r="W8" s="1002" t="s">
        <v>601</v>
      </c>
      <c r="X8" s="1003">
        <f>$E$24</f>
        <v>0</v>
      </c>
      <c r="Y8" s="1004"/>
      <c r="Z8" s="1005">
        <f>X8*Y8/100+X8</f>
        <v>0</v>
      </c>
      <c r="AA8" s="1006">
        <v>217</v>
      </c>
      <c r="AB8" s="1007"/>
      <c r="AC8" s="921">
        <f>AA8*AB8</f>
        <v>0</v>
      </c>
      <c r="AD8" s="1008"/>
      <c r="AE8" s="921">
        <f>AA8*AD8</f>
        <v>0</v>
      </c>
      <c r="AF8" s="1008"/>
      <c r="AG8" s="921">
        <f>AA8*AF8</f>
        <v>0</v>
      </c>
      <c r="AH8" s="1008"/>
      <c r="AI8" s="921">
        <f>AA8*AH8</f>
        <v>0</v>
      </c>
      <c r="AJ8" s="1008"/>
      <c r="AK8" s="921">
        <f>AA8*AJ8</f>
        <v>0</v>
      </c>
      <c r="AL8" s="1008"/>
      <c r="AM8" s="921">
        <f>AA8*AL8</f>
        <v>0</v>
      </c>
      <c r="AN8" s="1008"/>
      <c r="AO8" s="921">
        <f>AA8*AN8</f>
        <v>0</v>
      </c>
      <c r="AP8" s="1008"/>
      <c r="AQ8" s="921">
        <f>AA8*AP8</f>
        <v>0</v>
      </c>
      <c r="AR8" s="1008"/>
      <c r="AS8" s="921">
        <f>AA8*AR8</f>
        <v>0</v>
      </c>
      <c r="AT8" s="1008"/>
      <c r="AU8" s="921">
        <f>AA8*AT8</f>
        <v>0</v>
      </c>
      <c r="AV8" s="1008"/>
      <c r="AW8" s="921">
        <f>AA8*AV8</f>
        <v>0</v>
      </c>
      <c r="AX8" s="1008"/>
      <c r="AY8" s="921">
        <f>AA8*AX8</f>
        <v>0</v>
      </c>
      <c r="AZ8" s="926">
        <f>AB8+AD8+AF8+AH8+AJ8+AL8+AN8+AP8+AR8+AT8+AV8+AX8</f>
        <v>0</v>
      </c>
      <c r="BA8" s="1009">
        <f>AC8+AE8+AG8+AI8+AK8+AM8+AO8+AQ8+AS8+AU8+AW8+AY8</f>
        <v>0</v>
      </c>
    </row>
    <row r="9" spans="1:53" x14ac:dyDescent="0.45">
      <c r="A9" s="913"/>
      <c r="B9" s="1010" t="s">
        <v>602</v>
      </c>
      <c r="C9" s="993" t="s">
        <v>433</v>
      </c>
      <c r="D9" s="1011"/>
      <c r="E9" s="1012">
        <f>[1]Personalkosten!$F$47*D9</f>
        <v>0</v>
      </c>
      <c r="F9" s="1366"/>
      <c r="G9" s="991"/>
      <c r="H9" s="1010" t="s">
        <v>602</v>
      </c>
      <c r="I9" s="993" t="s">
        <v>433</v>
      </c>
      <c r="J9" s="1011"/>
      <c r="K9" s="1012">
        <f>[1]Personalkosten!$F$47*J9</f>
        <v>0</v>
      </c>
      <c r="L9" s="992"/>
      <c r="M9" s="1010" t="s">
        <v>602</v>
      </c>
      <c r="N9" s="993" t="s">
        <v>433</v>
      </c>
      <c r="O9" s="1011"/>
      <c r="P9" s="1012">
        <f>[1]Personalkosten!$F$47*O9</f>
        <v>0</v>
      </c>
      <c r="Q9" s="987"/>
      <c r="R9" s="1013"/>
      <c r="U9" s="843"/>
      <c r="V9" s="1001"/>
      <c r="W9" s="1014"/>
      <c r="X9" s="1015"/>
      <c r="Y9" s="1016"/>
      <c r="Z9" s="1015"/>
      <c r="AA9" s="1015"/>
      <c r="AB9" s="926"/>
      <c r="AC9" s="921"/>
      <c r="AD9" s="926"/>
      <c r="AE9" s="921"/>
      <c r="AF9" s="926"/>
      <c r="AG9" s="921"/>
      <c r="AH9" s="926"/>
      <c r="AI9" s="921"/>
      <c r="AJ9" s="926"/>
      <c r="AK9" s="921"/>
      <c r="AL9" s="926"/>
      <c r="AM9" s="921"/>
      <c r="AN9" s="926"/>
      <c r="AO9" s="921"/>
      <c r="AP9" s="926"/>
      <c r="AQ9" s="921"/>
      <c r="AR9" s="926"/>
      <c r="AS9" s="921"/>
      <c r="AT9" s="926"/>
      <c r="AU9" s="921"/>
      <c r="AV9" s="926"/>
      <c r="AW9" s="921"/>
      <c r="AX9" s="926"/>
      <c r="AY9" s="921"/>
      <c r="AZ9" s="926"/>
      <c r="BA9" s="1017"/>
    </row>
    <row r="10" spans="1:53" x14ac:dyDescent="0.45">
      <c r="B10" s="884" t="s">
        <v>603</v>
      </c>
      <c r="C10" s="844"/>
      <c r="D10" s="865"/>
      <c r="E10" s="1018">
        <f>SUM(E7:E9)</f>
        <v>0</v>
      </c>
      <c r="F10" s="1366"/>
      <c r="G10" s="1019"/>
      <c r="H10" s="884" t="s">
        <v>603</v>
      </c>
      <c r="I10" s="844"/>
      <c r="J10" s="865"/>
      <c r="K10" s="1018">
        <f>SUM(K7:K9)</f>
        <v>0</v>
      </c>
      <c r="L10" s="992"/>
      <c r="M10" s="884" t="s">
        <v>603</v>
      </c>
      <c r="N10" s="844"/>
      <c r="O10" s="865"/>
      <c r="P10" s="1018">
        <f>SUM(P7:P9)</f>
        <v>0</v>
      </c>
      <c r="Q10" s="987"/>
      <c r="R10" s="1013" t="s">
        <v>604</v>
      </c>
      <c r="U10" s="842">
        <f>$K$24-K22</f>
        <v>0</v>
      </c>
      <c r="V10" s="1001"/>
      <c r="W10" s="1014" t="s">
        <v>605</v>
      </c>
      <c r="X10" s="1020">
        <f>$K$24</f>
        <v>0</v>
      </c>
      <c r="Y10" s="1021"/>
      <c r="Z10" s="1005">
        <f>X10*Y10/100+X10</f>
        <v>0</v>
      </c>
      <c r="AA10" s="1020">
        <v>233</v>
      </c>
      <c r="AB10" s="920"/>
      <c r="AC10" s="921">
        <f>AA10*AB10</f>
        <v>0</v>
      </c>
      <c r="AD10" s="1022"/>
      <c r="AE10" s="921">
        <f>AA10*AD10</f>
        <v>0</v>
      </c>
      <c r="AF10" s="1022"/>
      <c r="AG10" s="921">
        <f>AA10*AF10</f>
        <v>0</v>
      </c>
      <c r="AH10" s="1022"/>
      <c r="AI10" s="921">
        <f>AA10*AH10</f>
        <v>0</v>
      </c>
      <c r="AJ10" s="1022"/>
      <c r="AK10" s="921">
        <f>AA10*AJ10</f>
        <v>0</v>
      </c>
      <c r="AL10" s="1022"/>
      <c r="AM10" s="921">
        <f>AA10*AL10</f>
        <v>0</v>
      </c>
      <c r="AN10" s="1022"/>
      <c r="AO10" s="921">
        <f>AA10*AN10</f>
        <v>0</v>
      </c>
      <c r="AP10" s="1022"/>
      <c r="AQ10" s="921">
        <f>AA10*AP10</f>
        <v>0</v>
      </c>
      <c r="AR10" s="1022"/>
      <c r="AS10" s="921">
        <f>AA10*AR10</f>
        <v>0</v>
      </c>
      <c r="AT10" s="1022"/>
      <c r="AU10" s="921">
        <f>AA10*AT10</f>
        <v>0</v>
      </c>
      <c r="AV10" s="1022"/>
      <c r="AW10" s="921">
        <f>AA10*AV10</f>
        <v>0</v>
      </c>
      <c r="AX10" s="1022"/>
      <c r="AY10" s="921">
        <f>AA10*AX10</f>
        <v>0</v>
      </c>
      <c r="AZ10" s="926">
        <f>AB10+AD10+AF10+AH10+AJ10+AL10+AN10+AP10+AR10+AT10+AV10+AX10</f>
        <v>0</v>
      </c>
      <c r="BA10" s="1009">
        <f>AC10+AE10+AG10+AI10+AK10+AM10+AO10+AQ10+AS10+AU10+AW10+AY10</f>
        <v>0</v>
      </c>
    </row>
    <row r="11" spans="1:53" x14ac:dyDescent="0.45">
      <c r="B11" s="875"/>
      <c r="C11" s="994"/>
      <c r="D11" s="885"/>
      <c r="E11" s="1023"/>
      <c r="F11" s="1366"/>
      <c r="G11" s="991"/>
      <c r="H11" s="875"/>
      <c r="I11" s="994"/>
      <c r="J11" s="885"/>
      <c r="K11" s="1023"/>
      <c r="L11" s="992"/>
      <c r="M11" s="875"/>
      <c r="N11" s="994"/>
      <c r="O11" s="885"/>
      <c r="P11" s="1023"/>
      <c r="Q11" s="987"/>
      <c r="R11" s="1013"/>
      <c r="U11" s="843"/>
      <c r="V11" s="1001"/>
      <c r="W11" s="1014"/>
      <c r="X11" s="1015"/>
      <c r="Y11" s="1016"/>
      <c r="Z11" s="1015"/>
      <c r="AA11" s="1015"/>
      <c r="AB11" s="926"/>
      <c r="AC11" s="921"/>
      <c r="AD11" s="926"/>
      <c r="AE11" s="921"/>
      <c r="AF11" s="926"/>
      <c r="AG11" s="921"/>
      <c r="AH11" s="926"/>
      <c r="AI11" s="921"/>
      <c r="AJ11" s="926"/>
      <c r="AK11" s="921"/>
      <c r="AL11" s="926"/>
      <c r="AM11" s="921"/>
      <c r="AN11" s="926"/>
      <c r="AO11" s="921"/>
      <c r="AP11" s="926"/>
      <c r="AQ11" s="921"/>
      <c r="AR11" s="926"/>
      <c r="AS11" s="921"/>
      <c r="AT11" s="926"/>
      <c r="AU11" s="921"/>
      <c r="AV11" s="926"/>
      <c r="AW11" s="921"/>
      <c r="AX11" s="926"/>
      <c r="AY11" s="921"/>
      <c r="AZ11" s="926"/>
      <c r="BA11" s="1017"/>
    </row>
    <row r="12" spans="1:53" x14ac:dyDescent="0.45">
      <c r="A12" s="913"/>
      <c r="B12" s="870" t="s">
        <v>432</v>
      </c>
      <c r="C12" s="865"/>
      <c r="D12" s="1024"/>
      <c r="E12" s="929">
        <f>$C$37</f>
        <v>0</v>
      </c>
      <c r="F12" s="1366"/>
      <c r="G12" s="991"/>
      <c r="H12" s="870" t="s">
        <v>606</v>
      </c>
      <c r="I12" s="865"/>
      <c r="J12" s="1024"/>
      <c r="K12" s="929">
        <f>$C$48</f>
        <v>0</v>
      </c>
      <c r="L12" s="992"/>
      <c r="M12" s="870" t="s">
        <v>607</v>
      </c>
      <c r="N12" s="865"/>
      <c r="O12" s="1024"/>
      <c r="P12" s="929">
        <f>$C$59</f>
        <v>0</v>
      </c>
      <c r="Q12" s="987"/>
      <c r="R12" s="1025" t="s">
        <v>608</v>
      </c>
      <c r="S12" s="906"/>
      <c r="T12" s="906"/>
      <c r="U12" s="840">
        <f>$P$24-P22</f>
        <v>0</v>
      </c>
      <c r="V12" s="1001"/>
      <c r="W12" s="1014" t="s">
        <v>609</v>
      </c>
      <c r="X12" s="1020">
        <f>$P$24</f>
        <v>0</v>
      </c>
      <c r="Y12" s="1021"/>
      <c r="Z12" s="1005">
        <f>X12*Y12/100+X12</f>
        <v>0</v>
      </c>
      <c r="AA12" s="1020">
        <v>258</v>
      </c>
      <c r="AB12" s="920"/>
      <c r="AC12" s="921">
        <f>AA12*AB12</f>
        <v>0</v>
      </c>
      <c r="AD12" s="1022"/>
      <c r="AE12" s="921">
        <f>AA12*AD12</f>
        <v>0</v>
      </c>
      <c r="AF12" s="1022"/>
      <c r="AG12" s="921">
        <f>AA12*AF12</f>
        <v>0</v>
      </c>
      <c r="AH12" s="1022"/>
      <c r="AI12" s="921">
        <f>AA12*AH12</f>
        <v>0</v>
      </c>
      <c r="AJ12" s="1022"/>
      <c r="AK12" s="921">
        <f>AA12*AJ12</f>
        <v>0</v>
      </c>
      <c r="AL12" s="1022"/>
      <c r="AM12" s="921">
        <f>AA12*AL12</f>
        <v>0</v>
      </c>
      <c r="AN12" s="1022"/>
      <c r="AO12" s="921">
        <f>AA12*AN12</f>
        <v>0</v>
      </c>
      <c r="AP12" s="1022"/>
      <c r="AQ12" s="921">
        <f>AA12*AP12</f>
        <v>0</v>
      </c>
      <c r="AR12" s="1022"/>
      <c r="AS12" s="921">
        <f>AA12*AR12</f>
        <v>0</v>
      </c>
      <c r="AT12" s="1022"/>
      <c r="AU12" s="921">
        <f>AA12*AT12</f>
        <v>0</v>
      </c>
      <c r="AV12" s="1022"/>
      <c r="AW12" s="921">
        <f>AA12*AV12</f>
        <v>0</v>
      </c>
      <c r="AX12" s="1022"/>
      <c r="AY12" s="921">
        <f>AA12*AX12</f>
        <v>0</v>
      </c>
      <c r="AZ12" s="926">
        <f>AB12+AD12+AF12+AH12+AJ12+AL12+AN12+AP12+AR12+AT12+AV12+AX12</f>
        <v>0</v>
      </c>
      <c r="BA12" s="1009">
        <f>AC12+AE12+AG12+AI12+AK12+AM12+AO12+AQ12+AS12+AU12+AW12+AY12</f>
        <v>0</v>
      </c>
    </row>
    <row r="13" spans="1:53" ht="14.1" x14ac:dyDescent="0.5">
      <c r="A13" s="913"/>
      <c r="B13" s="1026" t="s">
        <v>435</v>
      </c>
      <c r="C13" s="1027" t="s">
        <v>430</v>
      </c>
      <c r="D13" s="1028"/>
      <c r="E13" s="1029">
        <f>E12*D13</f>
        <v>0</v>
      </c>
      <c r="F13" s="1366"/>
      <c r="G13" s="1030"/>
      <c r="H13" s="886" t="s">
        <v>435</v>
      </c>
      <c r="I13" s="1027" t="s">
        <v>430</v>
      </c>
      <c r="J13" s="1028"/>
      <c r="K13" s="1029">
        <f>K12*J13</f>
        <v>0</v>
      </c>
      <c r="L13" s="992"/>
      <c r="M13" s="886" t="s">
        <v>435</v>
      </c>
      <c r="N13" s="1027" t="s">
        <v>430</v>
      </c>
      <c r="O13" s="1028"/>
      <c r="P13" s="1029">
        <f>P12*O13</f>
        <v>0</v>
      </c>
      <c r="Q13" s="987"/>
      <c r="R13" s="1013"/>
      <c r="U13" s="842">
        <f>SUM(U8:U12)</f>
        <v>0</v>
      </c>
      <c r="V13" s="1001"/>
      <c r="W13" s="1031"/>
      <c r="X13" s="1032"/>
      <c r="Y13" s="1033"/>
      <c r="Z13" s="1032"/>
      <c r="AA13" s="1032"/>
      <c r="AB13" s="926"/>
      <c r="AC13" s="921"/>
      <c r="AD13" s="926"/>
      <c r="AE13" s="921"/>
      <c r="AF13" s="926"/>
      <c r="AG13" s="921"/>
      <c r="AH13" s="926"/>
      <c r="AI13" s="921"/>
      <c r="AJ13" s="926"/>
      <c r="AK13" s="921"/>
      <c r="AL13" s="926"/>
      <c r="AM13" s="921"/>
      <c r="AN13" s="926"/>
      <c r="AO13" s="921"/>
      <c r="AP13" s="926"/>
      <c r="AQ13" s="921"/>
      <c r="AR13" s="926"/>
      <c r="AS13" s="921"/>
      <c r="AT13" s="926"/>
      <c r="AU13" s="921"/>
      <c r="AV13" s="926"/>
      <c r="AW13" s="921"/>
      <c r="AX13" s="926"/>
      <c r="AY13" s="921"/>
      <c r="AZ13" s="926"/>
      <c r="BA13" s="1017"/>
    </row>
    <row r="14" spans="1:53" x14ac:dyDescent="0.45">
      <c r="A14" s="913"/>
      <c r="B14" s="865"/>
      <c r="C14" s="865"/>
      <c r="D14" s="865"/>
      <c r="E14" s="1034">
        <f>SUM(E12:E13)</f>
        <v>0</v>
      </c>
      <c r="F14" s="1366"/>
      <c r="G14" s="1030"/>
      <c r="K14" s="1000">
        <f>SUM(K12:K13)</f>
        <v>0</v>
      </c>
      <c r="L14" s="992"/>
      <c r="P14" s="1000">
        <f>SUM(P12:P13)</f>
        <v>0</v>
      </c>
      <c r="Q14" s="987"/>
      <c r="R14" s="1013"/>
      <c r="U14" s="843"/>
      <c r="V14" s="1001"/>
      <c r="W14" s="1035" t="s">
        <v>610</v>
      </c>
      <c r="X14" s="1005">
        <f>$U$29</f>
        <v>0</v>
      </c>
      <c r="Y14" s="1036"/>
      <c r="Z14" s="1005">
        <f>X14*Y14/100+X14</f>
        <v>0</v>
      </c>
      <c r="AA14" s="1005">
        <v>1374</v>
      </c>
      <c r="AB14" s="920"/>
      <c r="AC14" s="921">
        <f>AA14*AB14</f>
        <v>0</v>
      </c>
      <c r="AD14" s="1022"/>
      <c r="AE14" s="921">
        <f>AA14*AD14</f>
        <v>0</v>
      </c>
      <c r="AF14" s="1022"/>
      <c r="AG14" s="921">
        <f>AA14*AF14</f>
        <v>0</v>
      </c>
      <c r="AH14" s="1022"/>
      <c r="AI14" s="921">
        <f>AA14*AH14</f>
        <v>0</v>
      </c>
      <c r="AJ14" s="1022"/>
      <c r="AK14" s="921">
        <f>AA14*AJ14</f>
        <v>0</v>
      </c>
      <c r="AL14" s="1022"/>
      <c r="AM14" s="921">
        <f>AA14*AL14</f>
        <v>0</v>
      </c>
      <c r="AN14" s="1022"/>
      <c r="AO14" s="921">
        <f>AA14*AN14</f>
        <v>0</v>
      </c>
      <c r="AP14" s="1022"/>
      <c r="AQ14" s="921">
        <f>AA14*AP14</f>
        <v>0</v>
      </c>
      <c r="AR14" s="1022"/>
      <c r="AS14" s="921">
        <f>AA14*AR14</f>
        <v>0</v>
      </c>
      <c r="AT14" s="1022"/>
      <c r="AU14" s="921">
        <f>AA14*AT14</f>
        <v>0</v>
      </c>
      <c r="AV14" s="1022"/>
      <c r="AW14" s="921">
        <f>AA14*AV14</f>
        <v>0</v>
      </c>
      <c r="AX14" s="1022"/>
      <c r="AY14" s="921">
        <f>AA14*AX14</f>
        <v>0</v>
      </c>
      <c r="AZ14" s="926">
        <f>AB14+AD14+AF14+AH14+AJ14+AL14+AN14+AP14+AR14+AT14+AV14+AX14</f>
        <v>0</v>
      </c>
      <c r="BA14" s="1009">
        <f>AC14+AE14+AG14+AI14+AK14+AM14+AO14+AQ14+AS14+AU14+AW14+AY14</f>
        <v>0</v>
      </c>
    </row>
    <row r="15" spans="1:53" ht="14.1" thickBot="1" x14ac:dyDescent="0.5">
      <c r="A15" s="913"/>
      <c r="B15" s="875" t="s">
        <v>429</v>
      </c>
      <c r="C15" s="1037" t="s">
        <v>430</v>
      </c>
      <c r="D15" s="1028"/>
      <c r="E15" s="933">
        <f>E14*D15</f>
        <v>0</v>
      </c>
      <c r="F15" s="1366"/>
      <c r="G15" s="1038"/>
      <c r="H15" s="875" t="s">
        <v>429</v>
      </c>
      <c r="I15" s="1037" t="s">
        <v>430</v>
      </c>
      <c r="J15" s="1028"/>
      <c r="K15" s="933">
        <f>K14*J15</f>
        <v>0</v>
      </c>
      <c r="L15" s="992"/>
      <c r="M15" s="875" t="s">
        <v>429</v>
      </c>
      <c r="N15" s="1037" t="s">
        <v>430</v>
      </c>
      <c r="O15" s="1028"/>
      <c r="P15" s="933">
        <f>P14*O15</f>
        <v>0</v>
      </c>
      <c r="Q15" s="987"/>
      <c r="R15" s="1039" t="s">
        <v>611</v>
      </c>
      <c r="S15" s="834"/>
      <c r="T15" s="834"/>
      <c r="U15" s="1014"/>
      <c r="V15" s="1001"/>
      <c r="W15" s="841"/>
      <c r="X15" s="1040"/>
      <c r="Y15" s="1041"/>
      <c r="Z15" s="1040"/>
      <c r="AA15" s="1040"/>
      <c r="AB15" s="937"/>
      <c r="AC15" s="938"/>
      <c r="AD15" s="937"/>
      <c r="AE15" s="938"/>
      <c r="AF15" s="937"/>
      <c r="AG15" s="938"/>
      <c r="AH15" s="937"/>
      <c r="AI15" s="938"/>
      <c r="AJ15" s="937"/>
      <c r="AK15" s="938"/>
      <c r="AL15" s="937"/>
      <c r="AM15" s="938"/>
      <c r="AN15" s="937"/>
      <c r="AO15" s="938"/>
      <c r="AP15" s="937"/>
      <c r="AQ15" s="938"/>
      <c r="AR15" s="937"/>
      <c r="AS15" s="938"/>
      <c r="AT15" s="937"/>
      <c r="AU15" s="938"/>
      <c r="AV15" s="937"/>
      <c r="AW15" s="938"/>
      <c r="AX15" s="937"/>
      <c r="AY15" s="938"/>
      <c r="AZ15" s="937"/>
      <c r="BA15" s="966"/>
    </row>
    <row r="16" spans="1:53" ht="14.1" thickBot="1" x14ac:dyDescent="0.5">
      <c r="A16" s="913"/>
      <c r="B16" s="884" t="s">
        <v>612</v>
      </c>
      <c r="C16" s="865"/>
      <c r="D16" s="865"/>
      <c r="E16" s="1029">
        <f>SUM(E14:E15)</f>
        <v>0</v>
      </c>
      <c r="F16" s="1366"/>
      <c r="G16" s="991"/>
      <c r="H16" s="884" t="s">
        <v>612</v>
      </c>
      <c r="I16" s="865"/>
      <c r="J16" s="865"/>
      <c r="K16" s="1023">
        <f>SUM(K14:K15)</f>
        <v>0</v>
      </c>
      <c r="L16" s="992"/>
      <c r="M16" s="884" t="s">
        <v>612</v>
      </c>
      <c r="N16" s="865"/>
      <c r="O16" s="865"/>
      <c r="P16" s="1023">
        <f>SUM(P14:P15)</f>
        <v>0</v>
      </c>
      <c r="Q16" s="987"/>
      <c r="R16" s="1013"/>
      <c r="U16" s="843"/>
      <c r="V16" s="986"/>
      <c r="W16" s="865"/>
      <c r="AY16" s="1042"/>
    </row>
    <row r="17" spans="1:53" ht="14.1" thickBot="1" x14ac:dyDescent="0.5">
      <c r="A17" s="913"/>
      <c r="B17" s="884" t="s">
        <v>532</v>
      </c>
      <c r="C17" s="869"/>
      <c r="D17" s="865"/>
      <c r="E17" s="1118"/>
      <c r="F17" s="1366"/>
      <c r="G17" s="991"/>
      <c r="H17" s="884" t="s">
        <v>532</v>
      </c>
      <c r="I17" s="869"/>
      <c r="J17" s="865"/>
      <c r="K17" s="1118"/>
      <c r="L17" s="992"/>
      <c r="M17" s="884" t="s">
        <v>532</v>
      </c>
      <c r="N17" s="869"/>
      <c r="O17" s="865"/>
      <c r="P17" s="1118"/>
      <c r="Q17" s="987"/>
      <c r="R17" s="1043" t="s">
        <v>441</v>
      </c>
      <c r="S17" s="844" t="s">
        <v>433</v>
      </c>
      <c r="T17" s="852"/>
      <c r="U17" s="1005">
        <f>[1]Personalkosten!$F$14*T17</f>
        <v>0</v>
      </c>
      <c r="V17" s="986"/>
      <c r="W17" s="832"/>
      <c r="Y17" s="1044"/>
      <c r="Z17" s="1044"/>
      <c r="AA17" s="1045" t="s">
        <v>503</v>
      </c>
      <c r="AB17" s="1046"/>
      <c r="AC17" s="951">
        <f>SUM(AC8:AC14)</f>
        <v>0</v>
      </c>
      <c r="AD17" s="1046"/>
      <c r="AE17" s="951">
        <f>SUM(AE8:AE14)</f>
        <v>0</v>
      </c>
      <c r="AF17" s="974"/>
      <c r="AG17" s="951">
        <f>SUM(AG8:AG14)</f>
        <v>0</v>
      </c>
      <c r="AH17" s="974"/>
      <c r="AI17" s="951">
        <f>SUM(AI8:AI14)</f>
        <v>0</v>
      </c>
      <c r="AJ17" s="974"/>
      <c r="AK17" s="951">
        <f>SUM(AK8:AK14)</f>
        <v>0</v>
      </c>
      <c r="AL17" s="974"/>
      <c r="AM17" s="951">
        <f>SUM(AM8:AM14)</f>
        <v>0</v>
      </c>
      <c r="AN17" s="974"/>
      <c r="AO17" s="951">
        <f>SUM(AO8:AO14)</f>
        <v>0</v>
      </c>
      <c r="AP17" s="974"/>
      <c r="AQ17" s="951">
        <f>SUM(AQ8:AQ14)</f>
        <v>0</v>
      </c>
      <c r="AR17" s="974"/>
      <c r="AS17" s="951">
        <f>SUM(AS8:AS14)</f>
        <v>0</v>
      </c>
      <c r="AT17" s="974"/>
      <c r="AU17" s="951">
        <f>SUM(AU8:AU14)</f>
        <v>0</v>
      </c>
      <c r="AV17" s="974"/>
      <c r="AW17" s="951">
        <f>SUM(AW8:AW14)</f>
        <v>0</v>
      </c>
      <c r="AX17" s="974"/>
      <c r="AY17" s="951">
        <f>SUM(AY8:AY14)</f>
        <v>0</v>
      </c>
      <c r="AZ17" s="948" t="s">
        <v>154</v>
      </c>
      <c r="BA17" s="951">
        <f>SUM(AC17:AY17)</f>
        <v>0</v>
      </c>
    </row>
    <row r="18" spans="1:53" x14ac:dyDescent="0.45">
      <c r="A18" s="913"/>
      <c r="E18" s="913"/>
      <c r="F18" s="1366"/>
      <c r="G18" s="1019"/>
      <c r="K18" s="913"/>
      <c r="L18" s="992"/>
      <c r="P18" s="913"/>
      <c r="Q18" s="987"/>
      <c r="R18" s="1043" t="s">
        <v>599</v>
      </c>
      <c r="S18" s="844" t="s">
        <v>433</v>
      </c>
      <c r="T18" s="847"/>
      <c r="U18" s="842">
        <f>[1]Personalkosten!$F$47*T18</f>
        <v>0</v>
      </c>
      <c r="V18" s="986"/>
      <c r="W18" s="865"/>
      <c r="X18" s="1047"/>
      <c r="Y18" s="1047"/>
      <c r="Z18" s="1047"/>
      <c r="AA18" s="1047"/>
      <c r="AB18" s="926"/>
      <c r="AC18" s="926"/>
      <c r="AD18" s="926"/>
      <c r="AE18" s="926"/>
      <c r="AF18" s="926"/>
      <c r="AG18" s="926"/>
      <c r="AH18" s="926"/>
      <c r="AI18" s="926"/>
      <c r="AJ18" s="926"/>
      <c r="AK18" s="926"/>
      <c r="AL18" s="926"/>
      <c r="AM18" s="926"/>
      <c r="AN18" s="926"/>
      <c r="AO18" s="926"/>
      <c r="AP18" s="926"/>
      <c r="AQ18" s="926"/>
      <c r="AR18" s="926"/>
      <c r="AS18" s="926"/>
      <c r="AT18" s="926"/>
      <c r="AU18" s="926"/>
      <c r="AV18" s="926"/>
      <c r="AW18" s="926"/>
      <c r="AX18" s="926"/>
      <c r="AY18" s="926"/>
      <c r="AZ18" s="926"/>
      <c r="BA18" s="1048"/>
    </row>
    <row r="19" spans="1:53" ht="14.1" thickBot="1" x14ac:dyDescent="0.5">
      <c r="A19" s="913"/>
      <c r="B19" s="832" t="s">
        <v>613</v>
      </c>
      <c r="C19" s="869" t="s">
        <v>430</v>
      </c>
      <c r="E19" s="1049"/>
      <c r="F19" s="1366"/>
      <c r="G19" s="992"/>
      <c r="H19" s="832" t="s">
        <v>613</v>
      </c>
      <c r="I19" s="869" t="s">
        <v>430</v>
      </c>
      <c r="K19" s="1049"/>
      <c r="L19" s="992"/>
      <c r="M19" s="832" t="s">
        <v>613</v>
      </c>
      <c r="N19" s="869" t="s">
        <v>430</v>
      </c>
      <c r="P19" s="1049"/>
      <c r="Q19" s="987"/>
      <c r="R19" s="1050" t="s">
        <v>602</v>
      </c>
      <c r="S19" s="993" t="s">
        <v>433</v>
      </c>
      <c r="T19" s="1051"/>
      <c r="U19" s="840">
        <f>[1]Personalkosten!$F$47*T19</f>
        <v>0</v>
      </c>
      <c r="V19" s="986"/>
      <c r="W19" s="1384" t="s">
        <v>154</v>
      </c>
      <c r="X19" s="1384"/>
      <c r="Y19" s="1384"/>
      <c r="Z19" s="1384"/>
      <c r="AA19" s="1384"/>
      <c r="AB19" s="1384"/>
      <c r="AC19" s="1384"/>
      <c r="AD19" s="1384"/>
      <c r="AE19" s="1384"/>
      <c r="AF19" s="1384"/>
      <c r="AG19" s="1384"/>
      <c r="AH19" s="1384"/>
      <c r="AI19" s="1384"/>
      <c r="AJ19" s="1384"/>
      <c r="AK19" s="1384"/>
      <c r="AL19" s="1384"/>
      <c r="AM19" s="1384"/>
      <c r="AN19" s="1384"/>
      <c r="AO19" s="1384"/>
      <c r="AP19" s="1384"/>
      <c r="AQ19" s="1384"/>
      <c r="AR19" s="1384"/>
      <c r="AS19" s="1384"/>
      <c r="AT19" s="1384"/>
      <c r="AU19" s="1384"/>
      <c r="AV19" s="1384"/>
      <c r="AW19" s="1384"/>
      <c r="AX19" s="1384"/>
      <c r="AY19" s="1384"/>
      <c r="AZ19" s="1384"/>
      <c r="BA19" s="1384"/>
    </row>
    <row r="20" spans="1:53" ht="14.1" thickBot="1" x14ac:dyDescent="0.5">
      <c r="A20" s="913"/>
      <c r="B20" s="832" t="s">
        <v>614</v>
      </c>
      <c r="C20" s="869" t="s">
        <v>430</v>
      </c>
      <c r="D20" s="832"/>
      <c r="E20" s="1052"/>
      <c r="F20" s="1366"/>
      <c r="G20" s="987"/>
      <c r="H20" s="832" t="s">
        <v>614</v>
      </c>
      <c r="I20" s="869" t="s">
        <v>430</v>
      </c>
      <c r="J20" s="832"/>
      <c r="K20" s="1052"/>
      <c r="L20" s="992"/>
      <c r="M20" s="832" t="s">
        <v>614</v>
      </c>
      <c r="N20" s="869" t="s">
        <v>430</v>
      </c>
      <c r="O20" s="832"/>
      <c r="P20" s="1052"/>
      <c r="Q20" s="987"/>
      <c r="R20" s="1053" t="s">
        <v>603</v>
      </c>
      <c r="U20" s="1005">
        <f>SUM(U17:U19)</f>
        <v>0</v>
      </c>
      <c r="V20" s="986"/>
      <c r="W20" s="1261" t="s">
        <v>615</v>
      </c>
      <c r="X20" s="1262"/>
      <c r="Y20" s="1262"/>
      <c r="Z20" s="1262"/>
      <c r="AA20" s="1262"/>
      <c r="AB20" s="1262"/>
      <c r="AC20" s="1262"/>
      <c r="AD20" s="1262"/>
      <c r="AE20" s="1262"/>
      <c r="AF20" s="1262"/>
      <c r="AG20" s="1262"/>
      <c r="AH20" s="1262"/>
      <c r="AI20" s="1262"/>
      <c r="AJ20" s="1262"/>
      <c r="AK20" s="1262"/>
      <c r="AL20" s="1262"/>
      <c r="AM20" s="1262"/>
      <c r="AN20" s="1262"/>
      <c r="AO20" s="1262"/>
      <c r="AP20" s="1262"/>
      <c r="AQ20" s="1263"/>
    </row>
    <row r="21" spans="1:53" ht="14.25" customHeight="1" x14ac:dyDescent="0.45">
      <c r="A21" s="913"/>
      <c r="B21" s="832" t="s">
        <v>616</v>
      </c>
      <c r="C21" s="869" t="s">
        <v>430</v>
      </c>
      <c r="E21" s="1049"/>
      <c r="F21" s="1366"/>
      <c r="G21" s="987"/>
      <c r="H21" s="832" t="s">
        <v>616</v>
      </c>
      <c r="I21" s="869" t="s">
        <v>430</v>
      </c>
      <c r="K21" s="1049"/>
      <c r="L21" s="992"/>
      <c r="M21" s="832" t="s">
        <v>616</v>
      </c>
      <c r="N21" s="869" t="s">
        <v>430</v>
      </c>
      <c r="P21" s="1049"/>
      <c r="Q21" s="987"/>
      <c r="R21" s="1013"/>
      <c r="S21" s="832" t="s">
        <v>154</v>
      </c>
      <c r="U21" s="843"/>
      <c r="V21" s="1001"/>
      <c r="W21" s="1370"/>
      <c r="X21" s="1264" t="s">
        <v>594</v>
      </c>
      <c r="Y21" s="1373" t="s">
        <v>595</v>
      </c>
      <c r="Z21" s="1374" t="s">
        <v>617</v>
      </c>
      <c r="AA21" s="1385" t="s">
        <v>618</v>
      </c>
      <c r="AB21" s="1387" t="s">
        <v>619</v>
      </c>
      <c r="AC21" s="1388"/>
      <c r="AD21" s="1391" t="s">
        <v>532</v>
      </c>
      <c r="AE21" s="1374"/>
      <c r="AF21" s="1393" t="s">
        <v>498</v>
      </c>
      <c r="AG21" s="1279"/>
      <c r="AH21" s="1278" t="s">
        <v>499</v>
      </c>
      <c r="AI21" s="1279"/>
      <c r="AJ21" s="1278" t="s">
        <v>500</v>
      </c>
      <c r="AK21" s="1279"/>
      <c r="AL21" s="1278" t="s">
        <v>501</v>
      </c>
      <c r="AM21" s="1279"/>
      <c r="AN21" s="1394" t="s">
        <v>620</v>
      </c>
      <c r="AO21" s="1387"/>
      <c r="AP21" s="1396" t="s">
        <v>82</v>
      </c>
      <c r="AQ21" s="1397"/>
    </row>
    <row r="22" spans="1:53" x14ac:dyDescent="0.45">
      <c r="A22" s="913"/>
      <c r="B22" s="886" t="s">
        <v>425</v>
      </c>
      <c r="C22" s="1027" t="s">
        <v>430</v>
      </c>
      <c r="D22" s="885"/>
      <c r="E22" s="1054"/>
      <c r="F22" s="1366"/>
      <c r="G22" s="987"/>
      <c r="H22" s="886" t="s">
        <v>425</v>
      </c>
      <c r="I22" s="1027" t="s">
        <v>430</v>
      </c>
      <c r="J22" s="885"/>
      <c r="K22" s="1054"/>
      <c r="L22" s="992"/>
      <c r="M22" s="886" t="s">
        <v>425</v>
      </c>
      <c r="N22" s="1027" t="s">
        <v>430</v>
      </c>
      <c r="O22" s="885"/>
      <c r="P22" s="1054"/>
      <c r="Q22" s="987"/>
      <c r="R22" s="1013" t="s">
        <v>613</v>
      </c>
      <c r="S22" s="869" t="s">
        <v>430</v>
      </c>
      <c r="T22" s="831"/>
      <c r="U22" s="1049"/>
      <c r="V22" s="1001"/>
      <c r="W22" s="1371"/>
      <c r="X22" s="1265"/>
      <c r="Y22" s="1265"/>
      <c r="Z22" s="1375"/>
      <c r="AA22" s="1386"/>
      <c r="AB22" s="1389"/>
      <c r="AC22" s="1390"/>
      <c r="AD22" s="1392"/>
      <c r="AE22" s="1375"/>
      <c r="AF22" s="1119" t="s">
        <v>423</v>
      </c>
      <c r="AG22" s="997" t="s">
        <v>598</v>
      </c>
      <c r="AH22" s="1119" t="s">
        <v>423</v>
      </c>
      <c r="AI22" s="997" t="s">
        <v>598</v>
      </c>
      <c r="AJ22" s="1119" t="s">
        <v>423</v>
      </c>
      <c r="AK22" s="997" t="s">
        <v>598</v>
      </c>
      <c r="AL22" s="1119" t="s">
        <v>423</v>
      </c>
      <c r="AM22" s="997" t="s">
        <v>598</v>
      </c>
      <c r="AN22" s="1395"/>
      <c r="AO22" s="1389"/>
      <c r="AP22" s="1398"/>
      <c r="AQ22" s="1399"/>
    </row>
    <row r="23" spans="1:53" ht="14.1" thickBot="1" x14ac:dyDescent="0.5">
      <c r="B23" s="836" t="s">
        <v>621</v>
      </c>
      <c r="C23" s="832"/>
      <c r="D23" s="832"/>
      <c r="E23" s="837">
        <f>E10+E17+E19+E20+E21+E22</f>
        <v>0</v>
      </c>
      <c r="F23" s="1366"/>
      <c r="G23" s="1055"/>
      <c r="H23" s="836" t="s">
        <v>621</v>
      </c>
      <c r="I23" s="832"/>
      <c r="J23" s="832"/>
      <c r="K23" s="837">
        <f>K10+K17+K19+K20+K21+K22</f>
        <v>0</v>
      </c>
      <c r="L23" s="985"/>
      <c r="M23" s="836" t="s">
        <v>621</v>
      </c>
      <c r="N23" s="832"/>
      <c r="O23" s="832"/>
      <c r="P23" s="837">
        <f>P10+P17+P19+P20+P21+P22</f>
        <v>0</v>
      </c>
      <c r="Q23" s="987"/>
      <c r="R23" s="1013" t="s">
        <v>614</v>
      </c>
      <c r="S23" s="869" t="s">
        <v>430</v>
      </c>
      <c r="U23" s="1049"/>
      <c r="V23" s="987"/>
      <c r="W23" s="1002" t="s">
        <v>601</v>
      </c>
      <c r="X23" s="1003">
        <f>$E$24</f>
        <v>0</v>
      </c>
      <c r="Y23" s="1004"/>
      <c r="Z23" s="1005">
        <f>X23*Y23/100+X23</f>
        <v>0</v>
      </c>
      <c r="AA23" s="1056"/>
      <c r="AB23" s="1378">
        <f>Z23*(AA23/100)+Z23</f>
        <v>0</v>
      </c>
      <c r="AC23" s="1379"/>
      <c r="AD23" s="1380"/>
      <c r="AE23" s="1381"/>
      <c r="AF23" s="1008"/>
      <c r="AG23" s="1057">
        <f>AF23*AD23</f>
        <v>0</v>
      </c>
      <c r="AH23" s="1008"/>
      <c r="AI23" s="1057">
        <f>AH23*AD23</f>
        <v>0</v>
      </c>
      <c r="AJ23" s="1008"/>
      <c r="AK23" s="1057">
        <f>AJ23*AD23</f>
        <v>0</v>
      </c>
      <c r="AL23" s="1008"/>
      <c r="AM23" s="1057">
        <f>AL23*AD23</f>
        <v>0</v>
      </c>
      <c r="AN23" s="1382">
        <f>AF23+AH23+AJ23+AL23</f>
        <v>0</v>
      </c>
      <c r="AO23" s="1383"/>
      <c r="AP23" s="1355">
        <f>AG23+AI23+AK23+AM23</f>
        <v>0</v>
      </c>
      <c r="AQ23" s="1356"/>
    </row>
    <row r="24" spans="1:53" ht="14.1" thickBot="1" x14ac:dyDescent="0.5">
      <c r="B24" s="836" t="s">
        <v>532</v>
      </c>
      <c r="C24" s="832"/>
      <c r="D24" s="832"/>
      <c r="E24" s="1117"/>
      <c r="F24" s="1366"/>
      <c r="G24" s="985"/>
      <c r="H24" s="836" t="s">
        <v>532</v>
      </c>
      <c r="I24" s="832"/>
      <c r="J24" s="832"/>
      <c r="K24" s="1117"/>
      <c r="L24" s="985"/>
      <c r="M24" s="836" t="s">
        <v>532</v>
      </c>
      <c r="N24" s="832"/>
      <c r="O24" s="832"/>
      <c r="P24" s="1117"/>
      <c r="Q24" s="987"/>
      <c r="R24" s="832" t="s">
        <v>622</v>
      </c>
      <c r="S24" s="869" t="s">
        <v>430</v>
      </c>
      <c r="U24" s="1049"/>
      <c r="V24" s="987"/>
      <c r="W24" s="1014"/>
      <c r="X24" s="1015"/>
      <c r="Y24" s="1015"/>
      <c r="Z24" s="1015"/>
      <c r="AA24" s="842"/>
      <c r="AB24" s="897"/>
      <c r="AC24" s="853"/>
      <c r="AD24" s="1058"/>
      <c r="AE24" s="1059"/>
      <c r="AF24" s="926"/>
      <c r="AG24" s="921"/>
      <c r="AH24" s="926"/>
      <c r="AI24" s="921"/>
      <c r="AJ24" s="926"/>
      <c r="AK24" s="921"/>
      <c r="AL24" s="926"/>
      <c r="AM24" s="921"/>
      <c r="AN24" s="926"/>
      <c r="AO24" s="926"/>
      <c r="AP24" s="1060"/>
      <c r="AQ24" s="1061"/>
    </row>
    <row r="25" spans="1:53" x14ac:dyDescent="0.45">
      <c r="F25" s="985"/>
      <c r="G25" s="985"/>
      <c r="H25" s="836"/>
      <c r="I25" s="832"/>
      <c r="J25" s="832"/>
      <c r="K25" s="896"/>
      <c r="M25" s="836"/>
      <c r="N25" s="832"/>
      <c r="O25" s="832"/>
      <c r="P25" s="896"/>
      <c r="Q25" s="987"/>
      <c r="R25" s="886" t="s">
        <v>425</v>
      </c>
      <c r="S25" s="1027" t="s">
        <v>430</v>
      </c>
      <c r="T25" s="885"/>
      <c r="U25" s="1054"/>
      <c r="V25" s="987"/>
      <c r="W25" s="1014" t="s">
        <v>605</v>
      </c>
      <c r="X25" s="1020">
        <f>$K$24</f>
        <v>0</v>
      </c>
      <c r="Y25" s="1021"/>
      <c r="Z25" s="1005">
        <f>X25*Y25/100+X25</f>
        <v>0</v>
      </c>
      <c r="AA25" s="850"/>
      <c r="AB25" s="1378">
        <f>Z25*(AA25/100)+Z25</f>
        <v>0</v>
      </c>
      <c r="AC25" s="1379"/>
      <c r="AD25" s="1404"/>
      <c r="AE25" s="1405"/>
      <c r="AF25" s="1022"/>
      <c r="AG25" s="921">
        <f>AF25*AD25</f>
        <v>0</v>
      </c>
      <c r="AH25" s="1022"/>
      <c r="AI25" s="921">
        <f>AH25*AD25</f>
        <v>0</v>
      </c>
      <c r="AJ25" s="1022"/>
      <c r="AK25" s="921">
        <f>AJ25*AD25</f>
        <v>0</v>
      </c>
      <c r="AL25" s="1022"/>
      <c r="AM25" s="921">
        <f>AL25*AD25</f>
        <v>0</v>
      </c>
      <c r="AN25" s="1406">
        <f>AF25+AH25+AJ25+AL25</f>
        <v>0</v>
      </c>
      <c r="AO25" s="1406"/>
      <c r="AP25" s="1355">
        <f>AG25+AI25+AK25+AM25</f>
        <v>0</v>
      </c>
      <c r="AQ25" s="1356"/>
    </row>
    <row r="26" spans="1:53" x14ac:dyDescent="0.45">
      <c r="B26" s="985"/>
      <c r="C26" s="985"/>
      <c r="D26" s="985"/>
      <c r="E26" s="985"/>
      <c r="F26" s="985"/>
      <c r="G26" s="985"/>
      <c r="Q26" s="987"/>
      <c r="R26" s="832" t="s">
        <v>424</v>
      </c>
      <c r="U26" s="1062">
        <f>U25+U24+U23+U22+U20+U13</f>
        <v>0</v>
      </c>
      <c r="V26" s="987" t="s">
        <v>154</v>
      </c>
      <c r="W26" s="1014"/>
      <c r="X26" s="1015"/>
      <c r="Y26" s="1015"/>
      <c r="Z26" s="1015"/>
      <c r="AA26" s="842"/>
      <c r="AB26" s="897"/>
      <c r="AC26" s="853"/>
      <c r="AD26" s="1058"/>
      <c r="AE26" s="1059"/>
      <c r="AF26" s="926"/>
      <c r="AG26" s="921"/>
      <c r="AH26" s="926"/>
      <c r="AI26" s="921"/>
      <c r="AJ26" s="926"/>
      <c r="AK26" s="921"/>
      <c r="AL26" s="926"/>
      <c r="AM26" s="921"/>
      <c r="AN26" s="926"/>
      <c r="AO26" s="926"/>
      <c r="AP26" s="1060"/>
      <c r="AQ26" s="1061"/>
    </row>
    <row r="27" spans="1:53" x14ac:dyDescent="0.45">
      <c r="Q27" s="987"/>
      <c r="R27" s="875" t="s">
        <v>429</v>
      </c>
      <c r="S27" s="1037" t="s">
        <v>430</v>
      </c>
      <c r="T27" s="1028"/>
      <c r="U27" s="1063">
        <f>U26*T27</f>
        <v>0</v>
      </c>
      <c r="V27" s="987"/>
      <c r="W27" s="1014" t="s">
        <v>609</v>
      </c>
      <c r="X27" s="1020">
        <f>$P$24</f>
        <v>0</v>
      </c>
      <c r="Y27" s="1021"/>
      <c r="Z27" s="1005">
        <f>X27*Y27/100+X27</f>
        <v>0</v>
      </c>
      <c r="AA27" s="850"/>
      <c r="AB27" s="1378">
        <f>Z27*(AA27/100)+Z27</f>
        <v>0</v>
      </c>
      <c r="AC27" s="1379"/>
      <c r="AD27" s="1404"/>
      <c r="AE27" s="1405"/>
      <c r="AF27" s="1022"/>
      <c r="AG27" s="921">
        <f>AF27*AD27</f>
        <v>0</v>
      </c>
      <c r="AH27" s="1022"/>
      <c r="AI27" s="921">
        <f>AH27*AD27</f>
        <v>0</v>
      </c>
      <c r="AJ27" s="1022"/>
      <c r="AK27" s="921">
        <f>AJ27*AD27</f>
        <v>0</v>
      </c>
      <c r="AL27" s="1022"/>
      <c r="AM27" s="921">
        <f>AL27*AD27</f>
        <v>0</v>
      </c>
      <c r="AN27" s="1406">
        <f>AF27+AH27+AJ27+AL27</f>
        <v>0</v>
      </c>
      <c r="AO27" s="1406"/>
      <c r="AP27" s="1355">
        <f>AG27+AI27+AK27+AM27</f>
        <v>0</v>
      </c>
      <c r="AQ27" s="1356"/>
    </row>
    <row r="28" spans="1:53" ht="14.4" thickBot="1" x14ac:dyDescent="0.55000000000000004">
      <c r="B28" s="1407" t="s">
        <v>421</v>
      </c>
      <c r="C28" s="1408"/>
      <c r="D28" s="1408"/>
      <c r="E28" s="1408"/>
      <c r="F28" s="1408"/>
      <c r="G28" s="1409"/>
      <c r="Q28" s="986"/>
      <c r="R28" s="836" t="s">
        <v>621</v>
      </c>
      <c r="U28" s="879">
        <f>U27+U26</f>
        <v>0</v>
      </c>
      <c r="V28" s="987"/>
      <c r="W28" s="1031"/>
      <c r="X28" s="1032"/>
      <c r="Y28" s="1032"/>
      <c r="Z28" s="1032"/>
      <c r="AA28" s="842"/>
      <c r="AB28" s="897"/>
      <c r="AC28" s="853"/>
      <c r="AD28" s="979"/>
      <c r="AE28" s="1059"/>
      <c r="AG28" s="913"/>
      <c r="AI28" s="913"/>
      <c r="AK28" s="913"/>
      <c r="AM28" s="913" t="s">
        <v>154</v>
      </c>
      <c r="AP28" s="1064"/>
      <c r="AQ28" s="1065"/>
    </row>
    <row r="29" spans="1:53" ht="14.1" thickBot="1" x14ac:dyDescent="0.5">
      <c r="B29" s="1066" t="s">
        <v>423</v>
      </c>
      <c r="C29" s="843">
        <v>1</v>
      </c>
      <c r="D29" s="832"/>
      <c r="Q29" s="986"/>
      <c r="R29" s="836" t="s">
        <v>532</v>
      </c>
      <c r="U29" s="1116"/>
      <c r="V29" s="987"/>
      <c r="W29" s="1035" t="s">
        <v>610</v>
      </c>
      <c r="X29" s="1005">
        <f>$U$29</f>
        <v>0</v>
      </c>
      <c r="Y29" s="1036"/>
      <c r="Z29" s="1005">
        <f>X29*Y29/100+X29</f>
        <v>0</v>
      </c>
      <c r="AA29" s="850"/>
      <c r="AB29" s="1378">
        <f>Z29*(AA29/100)+Z29</f>
        <v>0</v>
      </c>
      <c r="AC29" s="1379"/>
      <c r="AD29" s="1404"/>
      <c r="AE29" s="1405"/>
      <c r="AF29" s="848"/>
      <c r="AG29" s="921">
        <f>AF29*AD29</f>
        <v>0</v>
      </c>
      <c r="AH29" s="848"/>
      <c r="AI29" s="921">
        <f>AH29*AD29</f>
        <v>0</v>
      </c>
      <c r="AJ29" s="848"/>
      <c r="AK29" s="921">
        <f>AJ29*AD29</f>
        <v>0</v>
      </c>
      <c r="AL29" s="848"/>
      <c r="AM29" s="921">
        <f>AL29*AD29</f>
        <v>0</v>
      </c>
      <c r="AN29" s="1406">
        <f>AF29+AH29+AJ29+AL29</f>
        <v>0</v>
      </c>
      <c r="AO29" s="1406"/>
      <c r="AP29" s="1355">
        <f>AG29+AI29+AK29+AM29</f>
        <v>0</v>
      </c>
      <c r="AQ29" s="1356"/>
    </row>
    <row r="30" spans="1:53" ht="14.1" thickBot="1" x14ac:dyDescent="0.5">
      <c r="B30" s="988" t="s">
        <v>422</v>
      </c>
      <c r="C30" s="850"/>
      <c r="D30" s="832"/>
      <c r="V30" s="987"/>
      <c r="W30" s="841"/>
      <c r="X30" s="1040"/>
      <c r="Y30" s="1040"/>
      <c r="Z30" s="1040"/>
      <c r="AA30" s="1067"/>
      <c r="AB30" s="906"/>
      <c r="AC30" s="841"/>
      <c r="AD30" s="880"/>
      <c r="AE30" s="1068"/>
      <c r="AF30" s="887"/>
      <c r="AG30" s="1068"/>
      <c r="AH30" s="887"/>
      <c r="AI30" s="1068"/>
      <c r="AJ30" s="887"/>
      <c r="AK30" s="1068"/>
      <c r="AL30" s="887"/>
      <c r="AM30" s="1068"/>
      <c r="AN30" s="887"/>
      <c r="AO30" s="887"/>
      <c r="AP30" s="1069"/>
      <c r="AQ30" s="1070"/>
    </row>
    <row r="31" spans="1:53" ht="14.1" thickBot="1" x14ac:dyDescent="0.5">
      <c r="B31" s="988" t="s">
        <v>442</v>
      </c>
      <c r="C31" s="842">
        <f>C30*D31</f>
        <v>0</v>
      </c>
      <c r="D31" s="839"/>
      <c r="E31" s="844" t="s">
        <v>533</v>
      </c>
      <c r="F31" s="832"/>
      <c r="G31" s="832"/>
      <c r="V31" s="986"/>
      <c r="AP31" s="1071"/>
      <c r="AQ31" s="1071"/>
    </row>
    <row r="32" spans="1:53" ht="14.4" thickBot="1" x14ac:dyDescent="0.55000000000000004">
      <c r="B32" s="988" t="s">
        <v>436</v>
      </c>
      <c r="C32" s="850"/>
      <c r="D32" s="832"/>
      <c r="E32" s="844" t="s">
        <v>533</v>
      </c>
      <c r="F32" s="832"/>
      <c r="G32" s="832"/>
      <c r="M32" s="983" t="s">
        <v>588</v>
      </c>
      <c r="T32" s="844"/>
      <c r="V32" s="986"/>
      <c r="Y32" s="1072"/>
      <c r="Z32" s="1072"/>
      <c r="AD32" s="1400" t="s">
        <v>503</v>
      </c>
      <c r="AE32" s="1401"/>
      <c r="AF32" s="973"/>
      <c r="AG32" s="951">
        <f>SUM(AG23:AG30)</f>
        <v>0</v>
      </c>
      <c r="AH32" s="973"/>
      <c r="AI32" s="951">
        <f>SUM(AI23:AI30)</f>
        <v>0</v>
      </c>
      <c r="AJ32" s="1073"/>
      <c r="AK32" s="951">
        <f>SUM(AK23:AK30)</f>
        <v>0</v>
      </c>
      <c r="AL32" s="973"/>
      <c r="AM32" s="951">
        <f>SUM(AM23:AM30)</f>
        <v>0</v>
      </c>
      <c r="AP32" s="1402">
        <f>SUM(AP23:AQ30)</f>
        <v>0</v>
      </c>
      <c r="AQ32" s="1403"/>
    </row>
    <row r="33" spans="2:47" ht="14.1" thickBot="1" x14ac:dyDescent="0.5">
      <c r="B33" s="1074" t="s">
        <v>537</v>
      </c>
      <c r="C33" s="849">
        <f>G33/60*D33</f>
        <v>0</v>
      </c>
      <c r="D33" s="848"/>
      <c r="E33" s="844" t="s">
        <v>536</v>
      </c>
      <c r="F33" s="844" t="s">
        <v>535</v>
      </c>
      <c r="G33" s="960"/>
      <c r="V33" s="986"/>
      <c r="W33" s="1410"/>
      <c r="X33" s="1410"/>
      <c r="Y33" s="1410"/>
      <c r="Z33" s="1410"/>
      <c r="AA33" s="1410"/>
      <c r="AB33" s="1410"/>
      <c r="AC33" s="1410"/>
      <c r="AD33" s="1410"/>
      <c r="AE33" s="1410"/>
      <c r="AF33" s="1410"/>
      <c r="AG33" s="1410"/>
      <c r="AH33" s="1410"/>
      <c r="AI33" s="1410"/>
      <c r="AJ33" s="1410"/>
      <c r="AK33" s="1410"/>
      <c r="AL33" s="1410"/>
      <c r="AM33" s="1410"/>
      <c r="AN33" s="1410"/>
      <c r="AO33" s="1410"/>
      <c r="AP33" s="1410"/>
      <c r="AQ33" s="1410"/>
    </row>
    <row r="34" spans="2:47" ht="14.1" thickBot="1" x14ac:dyDescent="0.5">
      <c r="B34" s="843"/>
      <c r="C34" s="842">
        <f>SUM(C30:C33)</f>
        <v>0</v>
      </c>
      <c r="D34" s="832"/>
      <c r="E34" s="832"/>
      <c r="F34" s="832"/>
      <c r="G34" s="832"/>
      <c r="V34" s="986"/>
      <c r="W34" s="1261" t="s">
        <v>623</v>
      </c>
      <c r="X34" s="1262"/>
      <c r="Y34" s="1262"/>
      <c r="Z34" s="1262"/>
      <c r="AA34" s="1262"/>
      <c r="AB34" s="1262"/>
      <c r="AC34" s="1262"/>
      <c r="AD34" s="1262"/>
      <c r="AE34" s="1262"/>
      <c r="AF34" s="1262"/>
      <c r="AG34" s="1262"/>
      <c r="AH34" s="1262"/>
      <c r="AI34" s="1262"/>
      <c r="AJ34" s="1262"/>
      <c r="AK34" s="1262"/>
      <c r="AL34" s="1262"/>
      <c r="AM34" s="1262"/>
      <c r="AN34" s="1262"/>
      <c r="AO34" s="1262"/>
      <c r="AP34" s="1262"/>
      <c r="AQ34" s="1263"/>
      <c r="AU34" s="831" t="s">
        <v>154</v>
      </c>
    </row>
    <row r="35" spans="2:47" ht="14.25" customHeight="1" x14ac:dyDescent="0.45">
      <c r="B35" s="841" t="s">
        <v>534</v>
      </c>
      <c r="C35" s="840">
        <f>C34*D35</f>
        <v>0</v>
      </c>
      <c r="D35" s="839"/>
      <c r="E35" s="832" t="s">
        <v>533</v>
      </c>
      <c r="F35" s="832"/>
      <c r="G35" s="832"/>
      <c r="V35" s="987"/>
      <c r="W35" s="1370"/>
      <c r="X35" s="1373" t="s">
        <v>594</v>
      </c>
      <c r="Y35" s="1373" t="s">
        <v>595</v>
      </c>
      <c r="Z35" s="1373" t="s">
        <v>82</v>
      </c>
      <c r="AA35" s="1385" t="s">
        <v>618</v>
      </c>
      <c r="AB35" s="1394" t="s">
        <v>619</v>
      </c>
      <c r="AC35" s="1388"/>
      <c r="AD35" s="1411" t="s">
        <v>532</v>
      </c>
      <c r="AE35" s="1374"/>
      <c r="AF35" s="1412" t="s">
        <v>498</v>
      </c>
      <c r="AG35" s="1413"/>
      <c r="AH35" s="1412" t="s">
        <v>499</v>
      </c>
      <c r="AI35" s="1413"/>
      <c r="AJ35" s="1412" t="s">
        <v>500</v>
      </c>
      <c r="AK35" s="1413"/>
      <c r="AL35" s="1412" t="s">
        <v>501</v>
      </c>
      <c r="AM35" s="1413"/>
      <c r="AN35" s="1394" t="s">
        <v>620</v>
      </c>
      <c r="AO35" s="1418"/>
      <c r="AP35" s="1396" t="s">
        <v>82</v>
      </c>
      <c r="AQ35" s="1397"/>
    </row>
    <row r="36" spans="2:47" x14ac:dyDescent="0.45">
      <c r="B36" s="832"/>
      <c r="C36" s="837">
        <f>SUM(C34:C35)</f>
        <v>0</v>
      </c>
      <c r="D36" s="832"/>
      <c r="V36" s="987"/>
      <c r="W36" s="1371"/>
      <c r="X36" s="1265"/>
      <c r="Y36" s="1265"/>
      <c r="Z36" s="1265"/>
      <c r="AA36" s="1386"/>
      <c r="AB36" s="1395"/>
      <c r="AC36" s="1390"/>
      <c r="AD36" s="1277"/>
      <c r="AE36" s="1375"/>
      <c r="AF36" s="996" t="s">
        <v>423</v>
      </c>
      <c r="AG36" s="997" t="s">
        <v>598</v>
      </c>
      <c r="AH36" s="996" t="s">
        <v>423</v>
      </c>
      <c r="AI36" s="997" t="s">
        <v>598</v>
      </c>
      <c r="AJ36" s="996" t="s">
        <v>423</v>
      </c>
      <c r="AK36" s="997" t="s">
        <v>598</v>
      </c>
      <c r="AL36" s="996" t="s">
        <v>423</v>
      </c>
      <c r="AM36" s="997" t="s">
        <v>598</v>
      </c>
      <c r="AN36" s="1395"/>
      <c r="AO36" s="1419"/>
      <c r="AP36" s="1398"/>
      <c r="AQ36" s="1399"/>
    </row>
    <row r="37" spans="2:47" x14ac:dyDescent="0.45">
      <c r="B37" s="836" t="s">
        <v>532</v>
      </c>
      <c r="C37" s="1114"/>
      <c r="D37" s="832"/>
      <c r="V37" s="987"/>
      <c r="W37" s="1002" t="s">
        <v>601</v>
      </c>
      <c r="X37" s="1003">
        <f>$E$24</f>
        <v>0</v>
      </c>
      <c r="Y37" s="1004"/>
      <c r="Z37" s="1005">
        <f>X37*Y37/100+X37</f>
        <v>0</v>
      </c>
      <c r="AA37" s="1004"/>
      <c r="AB37" s="1420">
        <f>Z37*(AA37/100)+Z37</f>
        <v>0</v>
      </c>
      <c r="AC37" s="1421"/>
      <c r="AD37" s="1422"/>
      <c r="AE37" s="1423"/>
      <c r="AF37" s="1008"/>
      <c r="AG37" s="1057">
        <f>AF37*AD37</f>
        <v>0</v>
      </c>
      <c r="AH37" s="1008"/>
      <c r="AI37" s="921">
        <f>AH37*AD37</f>
        <v>0</v>
      </c>
      <c r="AJ37" s="1008"/>
      <c r="AK37" s="1057">
        <f>AJ37*AD37</f>
        <v>0</v>
      </c>
      <c r="AL37" s="1008"/>
      <c r="AM37" s="1057">
        <f>AL37*AD37</f>
        <v>0</v>
      </c>
      <c r="AN37" s="1382">
        <f>AF37+AH37+AJ37+AL37</f>
        <v>0</v>
      </c>
      <c r="AO37" s="1424"/>
      <c r="AP37" s="1425">
        <f>AG37+AI37+AK37+AM37</f>
        <v>0</v>
      </c>
      <c r="AQ37" s="1424"/>
    </row>
    <row r="38" spans="2:47" x14ac:dyDescent="0.45">
      <c r="V38" s="987"/>
      <c r="W38" s="1014"/>
      <c r="X38" s="1015"/>
      <c r="Y38" s="1015"/>
      <c r="Z38" s="1015"/>
      <c r="AA38" s="1015"/>
      <c r="AC38" s="913"/>
      <c r="AD38" s="897"/>
      <c r="AE38" s="853"/>
      <c r="AF38" s="926"/>
      <c r="AG38" s="921"/>
      <c r="AH38" s="926"/>
      <c r="AI38" s="921"/>
      <c r="AJ38" s="926"/>
      <c r="AK38" s="921"/>
      <c r="AL38" s="926"/>
      <c r="AM38" s="921"/>
      <c r="AN38" s="926"/>
      <c r="AO38" s="926"/>
      <c r="AP38" s="1060"/>
      <c r="AQ38" s="1061"/>
    </row>
    <row r="39" spans="2:47" x14ac:dyDescent="0.45">
      <c r="B39" s="1407" t="s">
        <v>426</v>
      </c>
      <c r="C39" s="1408"/>
      <c r="D39" s="1408"/>
      <c r="E39" s="1408"/>
      <c r="F39" s="1408"/>
      <c r="G39" s="1409"/>
      <c r="V39" s="987"/>
      <c r="W39" s="1014" t="s">
        <v>605</v>
      </c>
      <c r="X39" s="1020">
        <f>$K$24</f>
        <v>0</v>
      </c>
      <c r="Y39" s="1021"/>
      <c r="Z39" s="1005">
        <f>X39*Y39/100+X39</f>
        <v>0</v>
      </c>
      <c r="AA39" s="1021"/>
      <c r="AB39" s="1414">
        <f>Z39*(AA39/100)+Z39</f>
        <v>0</v>
      </c>
      <c r="AC39" s="1379"/>
      <c r="AD39" s="1415"/>
      <c r="AE39" s="1416"/>
      <c r="AF39" s="1022"/>
      <c r="AG39" s="921">
        <f>AF39*AD39</f>
        <v>0</v>
      </c>
      <c r="AH39" s="1022"/>
      <c r="AI39" s="921">
        <f>AH39*AD39</f>
        <v>0</v>
      </c>
      <c r="AJ39" s="1022"/>
      <c r="AK39" s="921">
        <f>AJ39*AD39</f>
        <v>0</v>
      </c>
      <c r="AL39" s="1022"/>
      <c r="AM39" s="921">
        <f>AL39*AD39</f>
        <v>0</v>
      </c>
      <c r="AN39" s="1417">
        <f>AF39+AH39+AJ39+AL39</f>
        <v>0</v>
      </c>
      <c r="AO39" s="1356"/>
      <c r="AP39" s="1355">
        <f>AG39+AI39+AK39+AM39</f>
        <v>0</v>
      </c>
      <c r="AQ39" s="1356"/>
    </row>
    <row r="40" spans="2:47" x14ac:dyDescent="0.45">
      <c r="B40" s="1066" t="s">
        <v>423</v>
      </c>
      <c r="C40" s="843">
        <v>1</v>
      </c>
      <c r="D40" s="832"/>
      <c r="V40" s="987"/>
      <c r="W40" s="1014"/>
      <c r="X40" s="1015"/>
      <c r="Y40" s="1015"/>
      <c r="Z40" s="1015"/>
      <c r="AA40" s="1015"/>
      <c r="AC40" s="913"/>
      <c r="AD40" s="897"/>
      <c r="AE40" s="853"/>
      <c r="AF40" s="926"/>
      <c r="AG40" s="921"/>
      <c r="AH40" s="926"/>
      <c r="AI40" s="921"/>
      <c r="AJ40" s="926"/>
      <c r="AK40" s="921"/>
      <c r="AL40" s="926"/>
      <c r="AM40" s="921"/>
      <c r="AN40" s="926"/>
      <c r="AO40" s="926"/>
      <c r="AP40" s="1060"/>
      <c r="AQ40" s="1061"/>
    </row>
    <row r="41" spans="2:47" x14ac:dyDescent="0.45">
      <c r="B41" s="988" t="s">
        <v>422</v>
      </c>
      <c r="C41" s="850"/>
      <c r="D41" s="832"/>
      <c r="V41" s="987"/>
      <c r="W41" s="1014" t="s">
        <v>609</v>
      </c>
      <c r="X41" s="1020">
        <f>$P$24</f>
        <v>0</v>
      </c>
      <c r="Y41" s="1021"/>
      <c r="Z41" s="1005">
        <f>X41*Y41/100+X41</f>
        <v>0</v>
      </c>
      <c r="AA41" s="1021"/>
      <c r="AB41" s="1414">
        <f>Z41*(AA41/100)+Z41</f>
        <v>0</v>
      </c>
      <c r="AC41" s="1379"/>
      <c r="AD41" s="1415"/>
      <c r="AE41" s="1416"/>
      <c r="AF41" s="1022"/>
      <c r="AG41" s="921">
        <f>AF41*AD41</f>
        <v>0</v>
      </c>
      <c r="AH41" s="1022"/>
      <c r="AI41" s="921">
        <f>AH41*AD41</f>
        <v>0</v>
      </c>
      <c r="AJ41" s="1022"/>
      <c r="AK41" s="921">
        <f>AJ41*AD41</f>
        <v>0</v>
      </c>
      <c r="AL41" s="1022"/>
      <c r="AM41" s="921">
        <f>AL41*AD41</f>
        <v>0</v>
      </c>
      <c r="AN41" s="1417">
        <f>AF41+AH41+AJ41+AL41</f>
        <v>0</v>
      </c>
      <c r="AO41" s="1356"/>
      <c r="AP41" s="1355">
        <f>AG41+AI41+AK41+AM41</f>
        <v>0</v>
      </c>
      <c r="AQ41" s="1356"/>
    </row>
    <row r="42" spans="2:47" ht="14.1" x14ac:dyDescent="0.5">
      <c r="B42" s="988" t="s">
        <v>442</v>
      </c>
      <c r="C42" s="842">
        <f>C41*D42</f>
        <v>0</v>
      </c>
      <c r="D42" s="839"/>
      <c r="E42" s="844" t="s">
        <v>533</v>
      </c>
      <c r="F42" s="832"/>
      <c r="G42" s="832"/>
      <c r="V42" s="987"/>
      <c r="W42" s="1031"/>
      <c r="X42" s="1032"/>
      <c r="Y42" s="1032"/>
      <c r="Z42" s="1032"/>
      <c r="AA42" s="1032"/>
      <c r="AC42" s="913"/>
      <c r="AD42" s="897"/>
      <c r="AE42" s="853"/>
      <c r="AG42" s="913"/>
      <c r="AI42" s="913"/>
      <c r="AK42" s="913"/>
      <c r="AM42" s="913" t="s">
        <v>154</v>
      </c>
      <c r="AP42" s="1064"/>
      <c r="AQ42" s="1065"/>
    </row>
    <row r="43" spans="2:47" x14ac:dyDescent="0.45">
      <c r="B43" s="988" t="s">
        <v>436</v>
      </c>
      <c r="C43" s="850"/>
      <c r="D43" s="832"/>
      <c r="E43" s="844" t="s">
        <v>533</v>
      </c>
      <c r="F43" s="832"/>
      <c r="G43" s="832"/>
      <c r="V43" s="987"/>
      <c r="W43" s="1035" t="s">
        <v>610</v>
      </c>
      <c r="X43" s="1005">
        <f>$U$29</f>
        <v>0</v>
      </c>
      <c r="Y43" s="1036"/>
      <c r="Z43" s="1005">
        <f>X43*Y43/100+X43</f>
        <v>0</v>
      </c>
      <c r="AA43" s="1036"/>
      <c r="AB43" s="1414">
        <f>Z43*(AA43/100)+Z43</f>
        <v>0</v>
      </c>
      <c r="AC43" s="1379"/>
      <c r="AD43" s="1415"/>
      <c r="AE43" s="1416"/>
      <c r="AF43" s="848"/>
      <c r="AG43" s="921">
        <f>AF43*AD43</f>
        <v>0</v>
      </c>
      <c r="AH43" s="848"/>
      <c r="AI43" s="921">
        <f>AH43*AD43</f>
        <v>0</v>
      </c>
      <c r="AJ43" s="848"/>
      <c r="AK43" s="921">
        <f>AJ43*AD43</f>
        <v>0</v>
      </c>
      <c r="AL43" s="848"/>
      <c r="AM43" s="921">
        <f>AL43*AD43</f>
        <v>0</v>
      </c>
      <c r="AN43" s="1417">
        <f>AF43+AH43+AJ43+AL43</f>
        <v>0</v>
      </c>
      <c r="AO43" s="1356"/>
      <c r="AP43" s="1355">
        <f>AG43+AI43+AK43+AM43</f>
        <v>0</v>
      </c>
      <c r="AQ43" s="1356"/>
    </row>
    <row r="44" spans="2:47" ht="14.1" thickBot="1" x14ac:dyDescent="0.5">
      <c r="B44" s="1074" t="s">
        <v>537</v>
      </c>
      <c r="C44" s="849">
        <f>G44/60*D44</f>
        <v>0</v>
      </c>
      <c r="D44" s="848"/>
      <c r="E44" s="844" t="s">
        <v>536</v>
      </c>
      <c r="F44" s="844" t="s">
        <v>535</v>
      </c>
      <c r="G44" s="960"/>
      <c r="V44" s="987"/>
      <c r="W44" s="841"/>
      <c r="X44" s="1040"/>
      <c r="Y44" s="1040"/>
      <c r="Z44" s="1040"/>
      <c r="AA44" s="1040"/>
      <c r="AB44" s="1075"/>
      <c r="AC44" s="1068"/>
      <c r="AD44" s="887"/>
      <c r="AE44" s="1068"/>
      <c r="AF44" s="887"/>
      <c r="AG44" s="1068"/>
      <c r="AH44" s="887"/>
      <c r="AI44" s="1068"/>
      <c r="AJ44" s="887"/>
      <c r="AK44" s="1068"/>
      <c r="AL44" s="887"/>
      <c r="AM44" s="1068"/>
      <c r="AN44" s="887"/>
      <c r="AO44" s="887"/>
      <c r="AP44" s="1069"/>
      <c r="AQ44" s="1070"/>
    </row>
    <row r="45" spans="2:47" ht="14.1" thickBot="1" x14ac:dyDescent="0.5">
      <c r="B45" s="843"/>
      <c r="C45" s="842">
        <f>SUM(C41:C44)</f>
        <v>0</v>
      </c>
      <c r="D45" s="832"/>
      <c r="E45" s="832"/>
      <c r="F45" s="832"/>
      <c r="G45" s="832"/>
      <c r="V45" s="986"/>
      <c r="AP45" s="1071"/>
      <c r="AQ45" s="1071"/>
    </row>
    <row r="46" spans="2:47" ht="14.1" thickBot="1" x14ac:dyDescent="0.5">
      <c r="B46" s="841" t="s">
        <v>534</v>
      </c>
      <c r="C46" s="840">
        <f>C45*D46</f>
        <v>0</v>
      </c>
      <c r="D46" s="839"/>
      <c r="E46" s="832" t="s">
        <v>533</v>
      </c>
      <c r="F46" s="832"/>
      <c r="G46" s="832"/>
      <c r="V46" s="986"/>
      <c r="Y46" s="1072"/>
      <c r="Z46" s="1072"/>
      <c r="AD46" s="1400" t="s">
        <v>503</v>
      </c>
      <c r="AE46" s="1401"/>
      <c r="AF46" s="973"/>
      <c r="AG46" s="951">
        <f>SUM(AG37:AG44)</f>
        <v>0</v>
      </c>
      <c r="AH46" s="973"/>
      <c r="AI46" s="951">
        <f>SUM(AI37:AI44)</f>
        <v>0</v>
      </c>
      <c r="AJ46" s="1073"/>
      <c r="AK46" s="951">
        <f>SUM(AK37:AK44)</f>
        <v>0</v>
      </c>
      <c r="AL46" s="973"/>
      <c r="AM46" s="951">
        <f>SUM(AM37:AM44)</f>
        <v>0</v>
      </c>
      <c r="AP46" s="1402">
        <f>SUM(AP37:AQ44)</f>
        <v>0</v>
      </c>
      <c r="AQ46" s="1403"/>
    </row>
    <row r="47" spans="2:47" x14ac:dyDescent="0.45">
      <c r="B47" s="832"/>
      <c r="C47" s="837">
        <f>SUM(C45:C46)</f>
        <v>0</v>
      </c>
      <c r="D47" s="832"/>
    </row>
    <row r="48" spans="2:47" x14ac:dyDescent="0.45">
      <c r="B48" s="836" t="s">
        <v>532</v>
      </c>
      <c r="C48" s="1114"/>
      <c r="D48" s="832"/>
    </row>
    <row r="50" spans="2:7" x14ac:dyDescent="0.45">
      <c r="B50" s="1407" t="s">
        <v>624</v>
      </c>
      <c r="C50" s="1408"/>
      <c r="D50" s="1408"/>
      <c r="E50" s="1408"/>
      <c r="F50" s="1408"/>
      <c r="G50" s="1409"/>
    </row>
    <row r="51" spans="2:7" x14ac:dyDescent="0.45">
      <c r="B51" s="1066" t="s">
        <v>423</v>
      </c>
      <c r="C51" s="843">
        <v>1</v>
      </c>
      <c r="D51" s="832"/>
    </row>
    <row r="52" spans="2:7" x14ac:dyDescent="0.45">
      <c r="B52" s="988" t="s">
        <v>422</v>
      </c>
      <c r="C52" s="850"/>
      <c r="D52" s="832"/>
    </row>
    <row r="53" spans="2:7" x14ac:dyDescent="0.45">
      <c r="B53" s="988" t="s">
        <v>442</v>
      </c>
      <c r="C53" s="842">
        <f>C52*D53</f>
        <v>0</v>
      </c>
      <c r="D53" s="839"/>
      <c r="E53" s="844" t="s">
        <v>533</v>
      </c>
      <c r="F53" s="832"/>
      <c r="G53" s="832"/>
    </row>
    <row r="54" spans="2:7" x14ac:dyDescent="0.45">
      <c r="B54" s="988" t="s">
        <v>436</v>
      </c>
      <c r="C54" s="850"/>
      <c r="D54" s="832"/>
      <c r="E54" s="844" t="s">
        <v>533</v>
      </c>
      <c r="F54" s="832"/>
      <c r="G54" s="832"/>
    </row>
    <row r="55" spans="2:7" x14ac:dyDescent="0.45">
      <c r="B55" s="1074" t="s">
        <v>537</v>
      </c>
      <c r="C55" s="849">
        <f>G55/60*D55</f>
        <v>0</v>
      </c>
      <c r="D55" s="848"/>
      <c r="E55" s="844" t="s">
        <v>536</v>
      </c>
      <c r="F55" s="844" t="s">
        <v>535</v>
      </c>
      <c r="G55" s="960"/>
    </row>
    <row r="56" spans="2:7" x14ac:dyDescent="0.45">
      <c r="B56" s="843"/>
      <c r="C56" s="842">
        <f>SUM(C52:C55)</f>
        <v>0</v>
      </c>
      <c r="D56" s="832"/>
      <c r="E56" s="832"/>
      <c r="F56" s="832"/>
      <c r="G56" s="832"/>
    </row>
    <row r="57" spans="2:7" x14ac:dyDescent="0.45">
      <c r="B57" s="841" t="s">
        <v>534</v>
      </c>
      <c r="C57" s="840">
        <f>C56*D57</f>
        <v>0</v>
      </c>
      <c r="D57" s="839"/>
      <c r="E57" s="832" t="s">
        <v>533</v>
      </c>
      <c r="F57" s="832"/>
      <c r="G57" s="832"/>
    </row>
    <row r="58" spans="2:7" x14ac:dyDescent="0.45">
      <c r="B58" s="832"/>
      <c r="C58" s="837">
        <f>SUM(C56:C57)</f>
        <v>0</v>
      </c>
      <c r="D58" s="832"/>
    </row>
    <row r="59" spans="2:7" x14ac:dyDescent="0.45">
      <c r="B59" s="836" t="s">
        <v>532</v>
      </c>
      <c r="C59" s="1114"/>
      <c r="D59" s="832"/>
    </row>
  </sheetData>
  <mergeCells count="97">
    <mergeCell ref="B50:G50"/>
    <mergeCell ref="AB43:AC43"/>
    <mergeCell ref="AD43:AE43"/>
    <mergeCell ref="AN43:AO43"/>
    <mergeCell ref="AP43:AQ43"/>
    <mergeCell ref="AD46:AE46"/>
    <mergeCell ref="AP46:AQ46"/>
    <mergeCell ref="B39:G39"/>
    <mergeCell ref="AB39:AC39"/>
    <mergeCell ref="AD39:AE39"/>
    <mergeCell ref="AN39:AO39"/>
    <mergeCell ref="AP39:AQ39"/>
    <mergeCell ref="AB41:AC41"/>
    <mergeCell ref="AD41:AE41"/>
    <mergeCell ref="AN41:AO41"/>
    <mergeCell ref="AP41:AQ41"/>
    <mergeCell ref="AH35:AI35"/>
    <mergeCell ref="AJ35:AK35"/>
    <mergeCell ref="AL35:AM35"/>
    <mergeCell ref="AN35:AO36"/>
    <mergeCell ref="AP35:AQ36"/>
    <mergeCell ref="AB37:AC37"/>
    <mergeCell ref="AD37:AE37"/>
    <mergeCell ref="AN37:AO37"/>
    <mergeCell ref="AP37:AQ37"/>
    <mergeCell ref="W33:AQ33"/>
    <mergeCell ref="W34:AQ34"/>
    <mergeCell ref="W35:W36"/>
    <mergeCell ref="X35:X36"/>
    <mergeCell ref="Y35:Y36"/>
    <mergeCell ref="Z35:Z36"/>
    <mergeCell ref="AA35:AA36"/>
    <mergeCell ref="AB35:AC36"/>
    <mergeCell ref="AD35:AE36"/>
    <mergeCell ref="AF35:AG35"/>
    <mergeCell ref="B28:G28"/>
    <mergeCell ref="AB29:AC29"/>
    <mergeCell ref="AD29:AE29"/>
    <mergeCell ref="AN29:AO29"/>
    <mergeCell ref="AP29:AQ29"/>
    <mergeCell ref="AB25:AC25"/>
    <mergeCell ref="AD25:AE25"/>
    <mergeCell ref="AN25:AO25"/>
    <mergeCell ref="AP25:AQ25"/>
    <mergeCell ref="AB27:AC27"/>
    <mergeCell ref="AD27:AE27"/>
    <mergeCell ref="AN27:AO27"/>
    <mergeCell ref="AP27:AQ27"/>
    <mergeCell ref="AL21:AM21"/>
    <mergeCell ref="AN21:AO22"/>
    <mergeCell ref="AP21:AQ22"/>
    <mergeCell ref="AD32:AE32"/>
    <mergeCell ref="AP32:AQ32"/>
    <mergeCell ref="AB23:AC23"/>
    <mergeCell ref="AD23:AE23"/>
    <mergeCell ref="AN23:AO23"/>
    <mergeCell ref="AP23:AQ23"/>
    <mergeCell ref="W19:BA19"/>
    <mergeCell ref="W20:AQ20"/>
    <mergeCell ref="W21:W22"/>
    <mergeCell ref="X21:X22"/>
    <mergeCell ref="Y21:Y22"/>
    <mergeCell ref="Z21:Z22"/>
    <mergeCell ref="AA21:AA22"/>
    <mergeCell ref="AB21:AC22"/>
    <mergeCell ref="AD21:AE22"/>
    <mergeCell ref="AF21:AG21"/>
    <mergeCell ref="AH21:AI21"/>
    <mergeCell ref="AJ21:AK21"/>
    <mergeCell ref="BA6:BA7"/>
    <mergeCell ref="AF6:AG6"/>
    <mergeCell ref="AH6:AI6"/>
    <mergeCell ref="AJ6:AK6"/>
    <mergeCell ref="AL6:AM6"/>
    <mergeCell ref="AN6:AO6"/>
    <mergeCell ref="AP6:AQ6"/>
    <mergeCell ref="AR6:AS6"/>
    <mergeCell ref="AT6:AU6"/>
    <mergeCell ref="AV6:AW6"/>
    <mergeCell ref="AX6:AY6"/>
    <mergeCell ref="AZ6:AZ7"/>
    <mergeCell ref="AD6:AE6"/>
    <mergeCell ref="C2:U2"/>
    <mergeCell ref="X2:BA2"/>
    <mergeCell ref="W3:BA4"/>
    <mergeCell ref="W5:BA5"/>
    <mergeCell ref="B6:E6"/>
    <mergeCell ref="F6:F24"/>
    <mergeCell ref="H6:K6"/>
    <mergeCell ref="M6:P6"/>
    <mergeCell ref="R6:U6"/>
    <mergeCell ref="W6:W7"/>
    <mergeCell ref="X6:X7"/>
    <mergeCell ref="Y6:Y7"/>
    <mergeCell ref="Z6:Z7"/>
    <mergeCell ref="AA6:AA7"/>
    <mergeCell ref="AB6:AC6"/>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7"/>
  <sheetViews>
    <sheetView showGridLines="0" workbookViewId="0">
      <selection activeCell="E10" sqref="E10"/>
    </sheetView>
  </sheetViews>
  <sheetFormatPr baseColWidth="10" defaultColWidth="11.44140625" defaultRowHeight="12.3" x14ac:dyDescent="0.4"/>
  <cols>
    <col min="1" max="1" width="1.71875" style="11" customWidth="1"/>
    <col min="2" max="2" width="42.5546875" style="11" customWidth="1"/>
    <col min="3" max="3" width="48.71875" style="11" customWidth="1"/>
    <col min="4" max="16384" width="11.44140625" style="11"/>
  </cols>
  <sheetData>
    <row r="1" spans="2:3" ht="6" customHeight="1" x14ac:dyDescent="0.4"/>
    <row r="2" spans="2:3" ht="30" customHeight="1" x14ac:dyDescent="0.4">
      <c r="B2" s="1145" t="str">
        <f>Deckblatt!E15</f>
        <v>Max Mustermann</v>
      </c>
      <c r="C2" s="1145"/>
    </row>
    <row r="3" spans="2:3" ht="53.25" customHeight="1" x14ac:dyDescent="0.4">
      <c r="B3" s="1146" t="s">
        <v>523</v>
      </c>
      <c r="C3" s="1147"/>
    </row>
    <row r="4" spans="2:3" ht="22.5" customHeight="1" x14ac:dyDescent="0.5">
      <c r="B4" s="173" t="s">
        <v>124</v>
      </c>
      <c r="C4" s="174" t="s">
        <v>125</v>
      </c>
    </row>
    <row r="5" spans="2:3" ht="15" x14ac:dyDescent="0.5">
      <c r="B5" s="175" t="s">
        <v>154</v>
      </c>
      <c r="C5" s="174" t="s">
        <v>126</v>
      </c>
    </row>
    <row r="6" spans="2:3" ht="15" x14ac:dyDescent="0.5">
      <c r="B6" s="176"/>
      <c r="C6" s="174" t="s">
        <v>127</v>
      </c>
    </row>
    <row r="7" spans="2:3" ht="15" x14ac:dyDescent="0.5">
      <c r="B7" s="176"/>
      <c r="C7" s="174" t="s">
        <v>128</v>
      </c>
    </row>
    <row r="8" spans="2:3" ht="15" x14ac:dyDescent="0.5">
      <c r="B8" s="176"/>
      <c r="C8" s="174" t="s">
        <v>469</v>
      </c>
    </row>
    <row r="9" spans="2:3" ht="6" customHeight="1" x14ac:dyDescent="0.4">
      <c r="B9" s="34"/>
      <c r="C9" s="34"/>
    </row>
    <row r="10" spans="2:3" ht="15" x14ac:dyDescent="0.5">
      <c r="B10" s="173" t="s">
        <v>129</v>
      </c>
      <c r="C10" s="174" t="s">
        <v>470</v>
      </c>
    </row>
    <row r="11" spans="2:3" ht="15" x14ac:dyDescent="0.5">
      <c r="B11" s="175"/>
      <c r="C11" s="174" t="s">
        <v>126</v>
      </c>
    </row>
    <row r="12" spans="2:3" ht="15" x14ac:dyDescent="0.5">
      <c r="B12" s="176"/>
      <c r="C12" s="174" t="s">
        <v>130</v>
      </c>
    </row>
    <row r="13" spans="2:3" ht="15" x14ac:dyDescent="0.5">
      <c r="B13" s="176"/>
      <c r="C13" s="174" t="s">
        <v>131</v>
      </c>
    </row>
    <row r="14" spans="2:3" ht="6" customHeight="1" x14ac:dyDescent="0.4">
      <c r="B14" s="34"/>
      <c r="C14" s="34"/>
    </row>
    <row r="15" spans="2:3" ht="15" x14ac:dyDescent="0.5">
      <c r="B15" s="173" t="s">
        <v>132</v>
      </c>
      <c r="C15" s="174" t="s">
        <v>480</v>
      </c>
    </row>
    <row r="16" spans="2:3" ht="15" x14ac:dyDescent="0.5">
      <c r="B16" s="175"/>
      <c r="C16" s="174" t="s">
        <v>133</v>
      </c>
    </row>
    <row r="17" spans="2:3" ht="6" customHeight="1" x14ac:dyDescent="0.4">
      <c r="B17" s="34"/>
      <c r="C17" s="34"/>
    </row>
    <row r="18" spans="2:3" ht="15" x14ac:dyDescent="0.5">
      <c r="B18" s="173" t="s">
        <v>134</v>
      </c>
      <c r="C18" s="174" t="s">
        <v>135</v>
      </c>
    </row>
    <row r="19" spans="2:3" ht="15" x14ac:dyDescent="0.5">
      <c r="B19" s="175"/>
      <c r="C19" s="174" t="s">
        <v>136</v>
      </c>
    </row>
    <row r="20" spans="2:3" ht="15" x14ac:dyDescent="0.5">
      <c r="B20" s="176"/>
      <c r="C20" s="174" t="s">
        <v>137</v>
      </c>
    </row>
    <row r="21" spans="2:3" ht="6" customHeight="1" x14ac:dyDescent="0.4">
      <c r="B21" s="34"/>
      <c r="C21" s="34"/>
    </row>
    <row r="22" spans="2:3" ht="15" x14ac:dyDescent="0.5">
      <c r="B22" s="173" t="s">
        <v>138</v>
      </c>
      <c r="C22" s="174" t="s">
        <v>139</v>
      </c>
    </row>
    <row r="23" spans="2:3" ht="15" x14ac:dyDescent="0.5">
      <c r="B23" s="175"/>
      <c r="C23" s="174" t="s">
        <v>140</v>
      </c>
    </row>
    <row r="24" spans="2:3" ht="15" x14ac:dyDescent="0.5">
      <c r="B24" s="176"/>
      <c r="C24" s="174" t="s">
        <v>141</v>
      </c>
    </row>
    <row r="25" spans="2:3" ht="15" x14ac:dyDescent="0.5">
      <c r="B25" s="176"/>
      <c r="C25" s="174" t="s">
        <v>142</v>
      </c>
    </row>
    <row r="26" spans="2:3" ht="6" customHeight="1" x14ac:dyDescent="0.4">
      <c r="B26" s="34"/>
      <c r="C26" s="34"/>
    </row>
    <row r="27" spans="2:3" ht="15" x14ac:dyDescent="0.5">
      <c r="B27" s="173" t="s">
        <v>143</v>
      </c>
      <c r="C27" s="174" t="s">
        <v>144</v>
      </c>
    </row>
    <row r="28" spans="2:3" ht="15" x14ac:dyDescent="0.5">
      <c r="B28" s="175"/>
      <c r="C28" s="174" t="s">
        <v>145</v>
      </c>
    </row>
    <row r="29" spans="2:3" ht="15" x14ac:dyDescent="0.5">
      <c r="B29" s="176"/>
      <c r="C29" s="174" t="s">
        <v>146</v>
      </c>
    </row>
    <row r="30" spans="2:3" ht="15" x14ac:dyDescent="0.5">
      <c r="B30" s="176"/>
      <c r="C30" s="174" t="s">
        <v>147</v>
      </c>
    </row>
    <row r="31" spans="2:3" ht="15" x14ac:dyDescent="0.5">
      <c r="B31" s="176"/>
      <c r="C31" s="174" t="s">
        <v>148</v>
      </c>
    </row>
    <row r="32" spans="2:3" ht="15" x14ac:dyDescent="0.5">
      <c r="B32" s="176"/>
      <c r="C32" s="174" t="s">
        <v>149</v>
      </c>
    </row>
    <row r="33" spans="2:5" ht="6" customHeight="1" x14ac:dyDescent="0.4">
      <c r="B33" s="34"/>
      <c r="C33" s="34"/>
    </row>
    <row r="34" spans="2:5" ht="15" x14ac:dyDescent="0.5">
      <c r="B34" s="173" t="s">
        <v>150</v>
      </c>
      <c r="C34" s="174" t="s">
        <v>102</v>
      </c>
      <c r="E34" s="195"/>
    </row>
    <row r="35" spans="2:5" ht="15" x14ac:dyDescent="0.5">
      <c r="B35" s="175"/>
      <c r="C35" s="174" t="s">
        <v>151</v>
      </c>
      <c r="E35" s="195"/>
    </row>
    <row r="36" spans="2:5" ht="22.5" customHeight="1" x14ac:dyDescent="0.4">
      <c r="B36" s="177"/>
      <c r="C36" s="178" t="s">
        <v>475</v>
      </c>
      <c r="E36" s="196"/>
    </row>
    <row r="37" spans="2:5" x14ac:dyDescent="0.4">
      <c r="B37" s="7"/>
    </row>
  </sheetData>
  <sheetProtection algorithmName="SHA-512" hashValue="PC74wqgaqJtDuApvZrX7/og0E1BKah+JeGsnTAF0aRxoNd18IsX7oaMlDMyowXcyAejUxf7tONA+b+VbmbKsdQ==" saltValue="3TSWa5o6B09PM9O1SGELpg==" spinCount="100000" sheet="1" objects="1" scenarios="1"/>
  <mergeCells count="2">
    <mergeCell ref="B2:C2"/>
    <mergeCell ref="B3:C3"/>
  </mergeCells>
  <pageMargins left="0.86614173228346458" right="0.19685039370078741" top="0.78740157480314965" bottom="0.78740157480314965" header="0.31496062992125984" footer="0.31496062992125984"/>
  <pageSetup paperSize="9" orientation="portrait" r:id="rId1"/>
  <headerFooter>
    <oddFooter>&amp;L&amp;"Arial,Standard"&amp;8Seite &amp;P von &amp;P&amp;C&amp;"Arial,Standard"&amp;8&amp;A&amp;R&amp;"Arial,Standard"&amp;8&amp;F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56"/>
  <sheetViews>
    <sheetView showGridLines="0" zoomScale="90" zoomScaleNormal="90" workbookViewId="0">
      <selection activeCell="C18" sqref="C18"/>
    </sheetView>
  </sheetViews>
  <sheetFormatPr baseColWidth="10" defaultColWidth="11.5546875" defaultRowHeight="12.3" x14ac:dyDescent="0.45"/>
  <cols>
    <col min="1" max="1" width="1.71875" customWidth="1"/>
    <col min="2" max="2" width="60.5546875" customWidth="1"/>
    <col min="3" max="3" width="14.71875" customWidth="1"/>
    <col min="4" max="4" width="15" customWidth="1"/>
  </cols>
  <sheetData>
    <row r="2" spans="2:4" ht="30" customHeight="1" x14ac:dyDescent="0.5">
      <c r="B2" s="39" t="str">
        <f>Deckblatt!E15</f>
        <v>Max Mustermann</v>
      </c>
      <c r="C2" s="58"/>
      <c r="D2" s="31"/>
    </row>
    <row r="3" spans="2:4" ht="30.75" customHeight="1" x14ac:dyDescent="0.45">
      <c r="B3" s="1148" t="s">
        <v>199</v>
      </c>
      <c r="C3" s="1149"/>
      <c r="D3" s="1150"/>
    </row>
    <row r="4" spans="2:4" ht="18" customHeight="1" x14ac:dyDescent="0.5">
      <c r="B4" s="26"/>
      <c r="C4" s="189" t="s">
        <v>187</v>
      </c>
      <c r="D4" s="188" t="s">
        <v>66</v>
      </c>
    </row>
    <row r="5" spans="2:4" ht="18.75" customHeight="1" x14ac:dyDescent="0.45">
      <c r="B5" s="490" t="s">
        <v>67</v>
      </c>
      <c r="C5" s="477"/>
      <c r="D5" s="480">
        <f>C5*12</f>
        <v>0</v>
      </c>
    </row>
    <row r="6" spans="2:4" ht="12.6" x14ac:dyDescent="0.45">
      <c r="B6" s="488" t="s">
        <v>194</v>
      </c>
      <c r="C6" s="250"/>
      <c r="D6" s="249">
        <f t="shared" ref="D6:D30" si="0">C6*12</f>
        <v>0</v>
      </c>
    </row>
    <row r="7" spans="2:4" ht="12.6" x14ac:dyDescent="0.45">
      <c r="B7" s="488" t="s">
        <v>159</v>
      </c>
      <c r="C7" s="250"/>
      <c r="D7" s="249">
        <f t="shared" si="0"/>
        <v>0</v>
      </c>
    </row>
    <row r="8" spans="2:4" ht="12.6" x14ac:dyDescent="0.45">
      <c r="B8" s="488" t="s">
        <v>188</v>
      </c>
      <c r="C8" s="250"/>
      <c r="D8" s="249">
        <f t="shared" si="0"/>
        <v>0</v>
      </c>
    </row>
    <row r="9" spans="2:4" ht="12.6" x14ac:dyDescent="0.45">
      <c r="B9" s="488" t="s">
        <v>160</v>
      </c>
      <c r="C9" s="250"/>
      <c r="D9" s="249">
        <f t="shared" si="0"/>
        <v>0</v>
      </c>
    </row>
    <row r="10" spans="2:4" ht="12.6" x14ac:dyDescent="0.45">
      <c r="B10" s="488" t="s">
        <v>68</v>
      </c>
      <c r="C10" s="250"/>
      <c r="D10" s="249">
        <f t="shared" si="0"/>
        <v>0</v>
      </c>
    </row>
    <row r="11" spans="2:4" ht="12.6" x14ac:dyDescent="0.45">
      <c r="B11" s="488" t="s">
        <v>191</v>
      </c>
      <c r="C11" s="250"/>
      <c r="D11" s="249">
        <f t="shared" si="0"/>
        <v>0</v>
      </c>
    </row>
    <row r="12" spans="2:4" ht="12.6" x14ac:dyDescent="0.45">
      <c r="B12" s="488" t="s">
        <v>69</v>
      </c>
      <c r="C12" s="250"/>
      <c r="D12" s="249">
        <f t="shared" si="0"/>
        <v>0</v>
      </c>
    </row>
    <row r="13" spans="2:4" ht="12.6" x14ac:dyDescent="0.45">
      <c r="B13" s="488" t="s">
        <v>70</v>
      </c>
      <c r="C13" s="250"/>
      <c r="D13" s="249">
        <f t="shared" si="0"/>
        <v>0</v>
      </c>
    </row>
    <row r="14" spans="2:4" ht="12.6" x14ac:dyDescent="0.45">
      <c r="B14" s="488" t="s">
        <v>161</v>
      </c>
      <c r="C14" s="250"/>
      <c r="D14" s="249">
        <f t="shared" si="0"/>
        <v>0</v>
      </c>
    </row>
    <row r="15" spans="2:4" ht="12.6" x14ac:dyDescent="0.45">
      <c r="B15" s="488" t="s">
        <v>71</v>
      </c>
      <c r="C15" s="250"/>
      <c r="D15" s="249">
        <f t="shared" si="0"/>
        <v>0</v>
      </c>
    </row>
    <row r="16" spans="2:4" ht="12.6" x14ac:dyDescent="0.45">
      <c r="B16" s="488" t="s">
        <v>192</v>
      </c>
      <c r="C16" s="250"/>
      <c r="D16" s="249">
        <f t="shared" si="0"/>
        <v>0</v>
      </c>
    </row>
    <row r="17" spans="2:6" ht="12.6" x14ac:dyDescent="0.45">
      <c r="B17" s="488" t="s">
        <v>72</v>
      </c>
      <c r="C17" s="250"/>
      <c r="D17" s="249">
        <f t="shared" si="0"/>
        <v>0</v>
      </c>
    </row>
    <row r="18" spans="2:6" ht="12.6" x14ac:dyDescent="0.45">
      <c r="B18" s="491" t="s">
        <v>529</v>
      </c>
      <c r="C18" s="250"/>
      <c r="D18" s="249">
        <f t="shared" si="0"/>
        <v>0</v>
      </c>
      <c r="F18" s="134" t="s">
        <v>154</v>
      </c>
    </row>
    <row r="19" spans="2:6" ht="12.6" x14ac:dyDescent="0.45">
      <c r="B19" s="488" t="s">
        <v>104</v>
      </c>
      <c r="C19" s="250"/>
      <c r="D19" s="249">
        <f t="shared" si="0"/>
        <v>0</v>
      </c>
    </row>
    <row r="20" spans="2:6" ht="12.6" x14ac:dyDescent="0.45">
      <c r="B20" s="488" t="s">
        <v>189</v>
      </c>
      <c r="C20" s="250"/>
      <c r="D20" s="249">
        <f t="shared" si="0"/>
        <v>0</v>
      </c>
    </row>
    <row r="21" spans="2:6" ht="12.6" x14ac:dyDescent="0.45">
      <c r="B21" s="488" t="s">
        <v>163</v>
      </c>
      <c r="C21" s="250"/>
      <c r="D21" s="249">
        <f t="shared" si="0"/>
        <v>0</v>
      </c>
    </row>
    <row r="22" spans="2:6" ht="12.6" x14ac:dyDescent="0.45">
      <c r="B22" s="488" t="s">
        <v>103</v>
      </c>
      <c r="C22" s="250"/>
      <c r="D22" s="249">
        <f t="shared" si="0"/>
        <v>0</v>
      </c>
    </row>
    <row r="23" spans="2:6" ht="12.6" x14ac:dyDescent="0.45">
      <c r="B23" s="488" t="s">
        <v>158</v>
      </c>
      <c r="C23" s="250"/>
      <c r="D23" s="249">
        <f t="shared" si="0"/>
        <v>0</v>
      </c>
    </row>
    <row r="24" spans="2:6" ht="12.6" x14ac:dyDescent="0.45">
      <c r="B24" s="488" t="s">
        <v>190</v>
      </c>
      <c r="C24" s="250"/>
      <c r="D24" s="249">
        <f t="shared" si="0"/>
        <v>0</v>
      </c>
    </row>
    <row r="25" spans="2:6" ht="12.6" x14ac:dyDescent="0.45">
      <c r="B25" s="488" t="s">
        <v>73</v>
      </c>
      <c r="C25" s="250"/>
      <c r="D25" s="249">
        <f t="shared" si="0"/>
        <v>0</v>
      </c>
    </row>
    <row r="26" spans="2:6" ht="12.6" x14ac:dyDescent="0.45">
      <c r="B26" s="488" t="s">
        <v>74</v>
      </c>
      <c r="C26" s="250"/>
      <c r="D26" s="249">
        <f t="shared" si="0"/>
        <v>0</v>
      </c>
    </row>
    <row r="27" spans="2:6" ht="12.6" x14ac:dyDescent="0.45">
      <c r="B27" s="488" t="s">
        <v>162</v>
      </c>
      <c r="C27" s="250"/>
      <c r="D27" s="249">
        <f t="shared" si="0"/>
        <v>0</v>
      </c>
    </row>
    <row r="28" spans="2:6" ht="12.6" x14ac:dyDescent="0.45">
      <c r="B28" s="488" t="s">
        <v>193</v>
      </c>
      <c r="C28" s="250"/>
      <c r="D28" s="249">
        <f t="shared" si="0"/>
        <v>0</v>
      </c>
    </row>
    <row r="29" spans="2:6" ht="12.6" x14ac:dyDescent="0.45">
      <c r="B29" s="488" t="s">
        <v>105</v>
      </c>
      <c r="C29" s="250"/>
      <c r="D29" s="249">
        <f t="shared" si="0"/>
        <v>0</v>
      </c>
    </row>
    <row r="30" spans="2:6" ht="12.6" x14ac:dyDescent="0.45">
      <c r="B30" s="487"/>
      <c r="C30" s="251"/>
      <c r="D30" s="481">
        <f t="shared" si="0"/>
        <v>0</v>
      </c>
    </row>
    <row r="31" spans="2:6" ht="18" customHeight="1" x14ac:dyDescent="0.45">
      <c r="B31" s="32" t="s">
        <v>75</v>
      </c>
      <c r="C31" s="486"/>
      <c r="D31" s="482">
        <f>SUM(D5:D30)</f>
        <v>0</v>
      </c>
    </row>
    <row r="32" spans="2:6" ht="18" customHeight="1" x14ac:dyDescent="0.45">
      <c r="B32" s="32" t="s">
        <v>479</v>
      </c>
      <c r="C32" s="479"/>
      <c r="D32" s="482"/>
    </row>
    <row r="33" spans="2:5" ht="12.6" x14ac:dyDescent="0.45">
      <c r="B33" s="487" t="s">
        <v>169</v>
      </c>
      <c r="C33" s="497"/>
      <c r="D33" s="249">
        <f t="shared" ref="D33:D38" si="1">C33*12</f>
        <v>0</v>
      </c>
    </row>
    <row r="34" spans="2:5" ht="12.6" x14ac:dyDescent="0.45">
      <c r="B34" s="488" t="s">
        <v>166</v>
      </c>
      <c r="C34" s="498"/>
      <c r="D34" s="249">
        <f t="shared" si="1"/>
        <v>0</v>
      </c>
    </row>
    <row r="35" spans="2:5" ht="12.6" x14ac:dyDescent="0.45">
      <c r="B35" s="488" t="s">
        <v>164</v>
      </c>
      <c r="C35" s="498"/>
      <c r="D35" s="249">
        <f t="shared" si="1"/>
        <v>0</v>
      </c>
    </row>
    <row r="36" spans="2:5" ht="12.6" x14ac:dyDescent="0.45">
      <c r="B36" s="487" t="s">
        <v>167</v>
      </c>
      <c r="C36" s="497"/>
      <c r="D36" s="483">
        <f t="shared" si="1"/>
        <v>0</v>
      </c>
    </row>
    <row r="37" spans="2:5" ht="12.6" x14ac:dyDescent="0.45">
      <c r="B37" s="488" t="s">
        <v>165</v>
      </c>
      <c r="C37" s="498"/>
      <c r="D37" s="249">
        <f t="shared" si="1"/>
        <v>0</v>
      </c>
    </row>
    <row r="38" spans="2:5" ht="12.6" x14ac:dyDescent="0.45">
      <c r="B38" s="489" t="s">
        <v>168</v>
      </c>
      <c r="C38" s="499"/>
      <c r="D38" s="484">
        <f t="shared" si="1"/>
        <v>0</v>
      </c>
    </row>
    <row r="39" spans="2:5" ht="18" customHeight="1" x14ac:dyDescent="0.45">
      <c r="B39" s="32" t="s">
        <v>76</v>
      </c>
      <c r="C39" s="478"/>
      <c r="D39" s="482">
        <f>SUM(D33:D38)</f>
        <v>0</v>
      </c>
    </row>
    <row r="40" spans="2:5" ht="26.25" customHeight="1" x14ac:dyDescent="0.45">
      <c r="B40" s="32" t="s">
        <v>77</v>
      </c>
      <c r="C40" s="485">
        <f>D40/12</f>
        <v>0</v>
      </c>
      <c r="D40" s="482">
        <f>D31-D39</f>
        <v>0</v>
      </c>
    </row>
    <row r="41" spans="2:5" ht="12.6" x14ac:dyDescent="0.45">
      <c r="B41" s="50"/>
      <c r="C41" s="48"/>
      <c r="D41" s="49"/>
    </row>
    <row r="42" spans="2:5" ht="15" customHeight="1" x14ac:dyDescent="0.45">
      <c r="B42" s="1152" t="s">
        <v>524</v>
      </c>
      <c r="C42" s="1152"/>
      <c r="D42" s="11"/>
    </row>
    <row r="43" spans="2:5" ht="15" customHeight="1" x14ac:dyDescent="0.45">
      <c r="B43" s="1151" t="s">
        <v>525</v>
      </c>
      <c r="C43" s="1151"/>
      <c r="D43" s="828" t="s">
        <v>526</v>
      </c>
    </row>
    <row r="44" spans="2:5" ht="12.6" x14ac:dyDescent="0.45">
      <c r="B44" s="11"/>
      <c r="C44" s="11"/>
      <c r="D44" s="11"/>
    </row>
    <row r="45" spans="2:5" ht="12.6" x14ac:dyDescent="0.45">
      <c r="B45" s="1121" t="s">
        <v>154</v>
      </c>
      <c r="C45" s="1121"/>
      <c r="D45" s="1121"/>
      <c r="E45" s="102" t="s">
        <v>154</v>
      </c>
    </row>
    <row r="46" spans="2:5" ht="12.6" x14ac:dyDescent="0.45">
      <c r="B46" s="11"/>
      <c r="C46" s="11"/>
      <c r="D46" s="11"/>
    </row>
    <row r="47" spans="2:5" ht="12.6" x14ac:dyDescent="0.45">
      <c r="B47" s="11"/>
      <c r="C47" s="11"/>
      <c r="D47" s="11"/>
    </row>
    <row r="48" spans="2:5" ht="12.6" x14ac:dyDescent="0.45">
      <c r="B48" s="11"/>
      <c r="C48" s="11"/>
      <c r="D48" s="11"/>
    </row>
    <row r="49" spans="2:4" ht="12.6" x14ac:dyDescent="0.45">
      <c r="B49" s="11"/>
      <c r="D49" s="11"/>
    </row>
    <row r="50" spans="2:4" ht="12.6" x14ac:dyDescent="0.45">
      <c r="B50" s="11" t="s">
        <v>154</v>
      </c>
      <c r="C50" s="11"/>
      <c r="D50" s="11"/>
    </row>
    <row r="51" spans="2:4" ht="12.6" x14ac:dyDescent="0.45">
      <c r="B51" s="11"/>
      <c r="C51" s="11"/>
      <c r="D51" s="11"/>
    </row>
    <row r="52" spans="2:4" ht="12.6" x14ac:dyDescent="0.45">
      <c r="B52" s="11"/>
      <c r="C52" s="11"/>
      <c r="D52" s="11"/>
    </row>
    <row r="53" spans="2:4" ht="12.6" x14ac:dyDescent="0.45">
      <c r="B53" s="11"/>
      <c r="C53" s="11"/>
      <c r="D53" s="11"/>
    </row>
    <row r="54" spans="2:4" ht="12.6" x14ac:dyDescent="0.45">
      <c r="B54" s="11"/>
      <c r="C54" s="11"/>
      <c r="D54" s="11"/>
    </row>
    <row r="55" spans="2:4" ht="12.6" x14ac:dyDescent="0.45">
      <c r="B55" s="11"/>
      <c r="C55" s="11"/>
      <c r="D55" s="11"/>
    </row>
    <row r="56" spans="2:4" ht="12.6" x14ac:dyDescent="0.45">
      <c r="B56" s="11"/>
      <c r="C56" s="11"/>
      <c r="D56" s="11"/>
    </row>
  </sheetData>
  <sheetProtection password="CEB0" sheet="1" objects="1" scenarios="1"/>
  <mergeCells count="4">
    <mergeCell ref="B3:D3"/>
    <mergeCell ref="B45:D45"/>
    <mergeCell ref="B43:C43"/>
    <mergeCell ref="B42:C42"/>
  </mergeCells>
  <phoneticPr fontId="16" type="noConversion"/>
  <pageMargins left="0.86614173228346458" right="0.23622047244094491" top="0.78740157480314965" bottom="0.78740157480314965" header="0.9055118110236221" footer="0.51181102362204722"/>
  <pageSetup paperSize="9" orientation="portrait" r:id="rId1"/>
  <headerFooter alignWithMargins="0">
    <oddHeader xml:space="preserve">&amp;R&amp;"Arial,Standard"&amp;8 </oddHeader>
    <oddFooter xml:space="preserve">&amp;L&amp;"Arial,Standard"&amp;8Seite 1 von 1&amp;C&amp;"Arial,Standard"&amp;8Unternehmerlohn&amp;R&amp;"Arial,Standard"&amp;8bbd Businessplan  Dez 19  </oddFooter>
  </headerFooter>
  <ignoredErrors>
    <ignoredError sqref="D33:D34 D35:D38 D5:D11 D19:D30 D13:D18"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38"/>
  <sheetViews>
    <sheetView showGridLines="0" zoomScaleNormal="100" workbookViewId="0">
      <selection activeCell="D8" sqref="D8"/>
    </sheetView>
  </sheetViews>
  <sheetFormatPr baseColWidth="10" defaultColWidth="11.5546875" defaultRowHeight="12.3" x14ac:dyDescent="0.45"/>
  <cols>
    <col min="1" max="1" width="1.71875" customWidth="1"/>
    <col min="2" max="2" width="64.27734375" customWidth="1"/>
    <col min="3" max="3" width="13.71875" style="27" customWidth="1"/>
    <col min="4" max="4" width="13.71875" customWidth="1"/>
  </cols>
  <sheetData>
    <row r="2" spans="2:7" ht="30" customHeight="1" x14ac:dyDescent="0.45">
      <c r="B2" s="39" t="str">
        <f>Deckblatt!E15</f>
        <v>Max Mustermann</v>
      </c>
      <c r="C2" s="30"/>
    </row>
    <row r="3" spans="2:7" ht="30.75" customHeight="1" x14ac:dyDescent="0.45">
      <c r="B3" s="1153" t="s">
        <v>102</v>
      </c>
      <c r="C3" s="1154"/>
      <c r="D3" s="1155"/>
      <c r="G3" s="201"/>
    </row>
    <row r="4" spans="2:7" ht="29.25" customHeight="1" x14ac:dyDescent="0.5">
      <c r="B4" s="329" t="s">
        <v>200</v>
      </c>
      <c r="C4" s="686" t="s">
        <v>481</v>
      </c>
      <c r="D4" s="687" t="s">
        <v>482</v>
      </c>
      <c r="E4" s="321"/>
    </row>
    <row r="5" spans="2:7" ht="12.6" x14ac:dyDescent="0.45">
      <c r="B5" s="709" t="s">
        <v>78</v>
      </c>
      <c r="C5" s="493"/>
      <c r="D5" s="716"/>
    </row>
    <row r="6" spans="2:7" ht="12.6" x14ac:dyDescent="0.45">
      <c r="B6" s="494" t="s">
        <v>450</v>
      </c>
      <c r="C6" s="493"/>
      <c r="D6" s="716"/>
    </row>
    <row r="7" spans="2:7" ht="12.6" x14ac:dyDescent="0.45">
      <c r="B7" s="494" t="s">
        <v>172</v>
      </c>
      <c r="C7" s="493"/>
      <c r="D7" s="716"/>
    </row>
    <row r="8" spans="2:7" ht="12.6" x14ac:dyDescent="0.45">
      <c r="B8" s="494" t="s">
        <v>173</v>
      </c>
      <c r="C8" s="493"/>
      <c r="D8" s="716"/>
    </row>
    <row r="9" spans="2:7" ht="12.6" x14ac:dyDescent="0.45">
      <c r="B9" s="494" t="s">
        <v>174</v>
      </c>
      <c r="C9" s="493"/>
      <c r="D9" s="716"/>
    </row>
    <row r="10" spans="2:7" ht="12.6" x14ac:dyDescent="0.45">
      <c r="B10" s="494" t="s">
        <v>175</v>
      </c>
      <c r="C10" s="493"/>
      <c r="D10" s="716"/>
    </row>
    <row r="11" spans="2:7" ht="12.6" x14ac:dyDescent="0.45">
      <c r="B11" s="494" t="s">
        <v>176</v>
      </c>
      <c r="C11" s="493"/>
      <c r="D11" s="716"/>
    </row>
    <row r="12" spans="2:7" ht="12.6" x14ac:dyDescent="0.45">
      <c r="B12" s="494" t="s">
        <v>195</v>
      </c>
      <c r="C12" s="493"/>
      <c r="D12" s="716"/>
    </row>
    <row r="13" spans="2:7" ht="12.6" x14ac:dyDescent="0.45">
      <c r="B13" s="494" t="s">
        <v>79</v>
      </c>
      <c r="C13" s="493"/>
      <c r="D13" s="716"/>
    </row>
    <row r="14" spans="2:7" ht="12.6" x14ac:dyDescent="0.45">
      <c r="B14" s="494" t="s">
        <v>57</v>
      </c>
      <c r="C14" s="493"/>
      <c r="D14" s="716"/>
    </row>
    <row r="15" spans="2:7" ht="12.6" x14ac:dyDescent="0.45">
      <c r="B15" s="494" t="s">
        <v>453</v>
      </c>
      <c r="C15" s="493"/>
      <c r="D15" s="716"/>
    </row>
    <row r="16" spans="2:7" ht="12.6" x14ac:dyDescent="0.45">
      <c r="B16" s="495" t="s">
        <v>453</v>
      </c>
      <c r="C16" s="496"/>
      <c r="D16" s="717"/>
    </row>
    <row r="17" spans="2:4" ht="18" customHeight="1" x14ac:dyDescent="0.45">
      <c r="B17" s="330" t="s">
        <v>82</v>
      </c>
      <c r="C17" s="324">
        <f>SUM(C5:C16)</f>
        <v>0</v>
      </c>
      <c r="D17" s="320">
        <f>SUM(D5:D16)</f>
        <v>0</v>
      </c>
    </row>
    <row r="18" spans="2:4" ht="18" customHeight="1" x14ac:dyDescent="0.5">
      <c r="B18" s="329" t="s">
        <v>201</v>
      </c>
      <c r="C18" s="325"/>
      <c r="D18" s="718"/>
    </row>
    <row r="19" spans="2:4" ht="12.6" x14ac:dyDescent="0.45">
      <c r="B19" s="709" t="s">
        <v>83</v>
      </c>
      <c r="C19" s="492"/>
      <c r="D19" s="322"/>
    </row>
    <row r="20" spans="2:4" ht="12.6" x14ac:dyDescent="0.45">
      <c r="B20" s="494" t="s">
        <v>84</v>
      </c>
      <c r="C20" s="493"/>
      <c r="D20" s="322"/>
    </row>
    <row r="21" spans="2:4" ht="12.6" x14ac:dyDescent="0.45">
      <c r="B21" s="494" t="s">
        <v>170</v>
      </c>
      <c r="C21" s="493"/>
      <c r="D21" s="322"/>
    </row>
    <row r="22" spans="2:4" ht="12.6" x14ac:dyDescent="0.45">
      <c r="B22" s="494" t="s">
        <v>85</v>
      </c>
      <c r="C22" s="493"/>
      <c r="D22" s="322"/>
    </row>
    <row r="23" spans="2:4" ht="12.6" x14ac:dyDescent="0.45">
      <c r="B23" s="494" t="s">
        <v>171</v>
      </c>
      <c r="C23" s="493"/>
      <c r="D23" s="322"/>
    </row>
    <row r="24" spans="2:4" ht="12.6" x14ac:dyDescent="0.45">
      <c r="B24" s="494" t="s">
        <v>80</v>
      </c>
      <c r="C24" s="493"/>
      <c r="D24" s="322"/>
    </row>
    <row r="25" spans="2:4" ht="12.6" x14ac:dyDescent="0.45">
      <c r="B25" s="494" t="s">
        <v>81</v>
      </c>
      <c r="C25" s="493"/>
      <c r="D25" s="322"/>
    </row>
    <row r="26" spans="2:4" ht="12.6" x14ac:dyDescent="0.45">
      <c r="B26" s="494" t="s">
        <v>57</v>
      </c>
      <c r="C26" s="493"/>
      <c r="D26" s="322"/>
    </row>
    <row r="27" spans="2:4" ht="12.6" x14ac:dyDescent="0.45">
      <c r="B27" s="494"/>
      <c r="C27" s="493"/>
      <c r="D27" s="322"/>
    </row>
    <row r="28" spans="2:4" ht="12.6" x14ac:dyDescent="0.45">
      <c r="B28" s="709"/>
      <c r="C28" s="493"/>
      <c r="D28" s="323"/>
    </row>
    <row r="29" spans="2:4" ht="18" customHeight="1" x14ac:dyDescent="0.45">
      <c r="B29" s="331" t="s">
        <v>87</v>
      </c>
      <c r="C29" s="326">
        <f>SUM(C19:C28)</f>
        <v>0</v>
      </c>
      <c r="D29" s="718"/>
    </row>
    <row r="30" spans="2:4" ht="18" customHeight="1" x14ac:dyDescent="0.5">
      <c r="B30" s="332" t="s">
        <v>202</v>
      </c>
      <c r="C30" s="327"/>
      <c r="D30" s="719"/>
    </row>
    <row r="31" spans="2:4" ht="12.6" x14ac:dyDescent="0.45">
      <c r="B31" s="494" t="s">
        <v>196</v>
      </c>
      <c r="C31" s="493"/>
      <c r="D31" s="720"/>
    </row>
    <row r="32" spans="2:4" ht="12.6" x14ac:dyDescent="0.45">
      <c r="B32" s="494" t="s">
        <v>86</v>
      </c>
      <c r="C32" s="493"/>
      <c r="D32" s="720"/>
    </row>
    <row r="33" spans="2:4" ht="12.6" x14ac:dyDescent="0.45">
      <c r="B33" s="494"/>
      <c r="C33" s="493"/>
      <c r="D33" s="720"/>
    </row>
    <row r="34" spans="2:4" ht="12.6" x14ac:dyDescent="0.45">
      <c r="B34" s="494" t="s">
        <v>60</v>
      </c>
      <c r="C34" s="493"/>
      <c r="D34" s="720"/>
    </row>
    <row r="35" spans="2:4" ht="12.6" x14ac:dyDescent="0.45">
      <c r="B35" s="494"/>
      <c r="C35" s="493"/>
      <c r="D35" s="721"/>
    </row>
    <row r="36" spans="2:4" ht="18" customHeight="1" x14ac:dyDescent="0.45">
      <c r="B36" s="331" t="s">
        <v>87</v>
      </c>
      <c r="C36" s="326">
        <f>SUM(C31:C35)</f>
        <v>0</v>
      </c>
      <c r="D36" s="718"/>
    </row>
    <row r="37" spans="2:4" ht="18" customHeight="1" x14ac:dyDescent="0.5">
      <c r="B37" s="333" t="s">
        <v>203</v>
      </c>
      <c r="C37" s="328">
        <f>SUM(C36,C29,C17,D17)</f>
        <v>0</v>
      </c>
      <c r="D37" s="722"/>
    </row>
    <row r="38" spans="2:4" x14ac:dyDescent="0.45">
      <c r="B38" s="28"/>
      <c r="C38" s="29"/>
    </row>
  </sheetData>
  <sheetProtection password="CEB0" sheet="1" objects="1" scenarios="1"/>
  <mergeCells count="1">
    <mergeCell ref="B3:D3"/>
  </mergeCells>
  <phoneticPr fontId="16" type="noConversion"/>
  <pageMargins left="0.78740157480314965" right="0.35433070866141736" top="0.78740157480314965" bottom="0.98425196850393704" header="0.94488188976377963" footer="0.51181102362204722"/>
  <pageSetup paperSize="9" orientation="portrait" r:id="rId1"/>
  <headerFooter alignWithMargins="0">
    <oddHeader xml:space="preserve">&amp;R&amp;"Arial,Standard"&amp;8 </oddHeader>
    <oddFooter>&amp;L&amp;"Arial,Standard"&amp;8Seite &amp;P von &amp;P&amp;C&amp;"Arial,Standard"&amp;8&amp;A&amp;R&amp;"Arial,Standard"&amp;8&amp;F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35"/>
  <sheetViews>
    <sheetView showGridLines="0" workbookViewId="0">
      <selection activeCell="G28" sqref="G28"/>
    </sheetView>
  </sheetViews>
  <sheetFormatPr baseColWidth="10" defaultRowHeight="12.3" x14ac:dyDescent="0.45"/>
  <cols>
    <col min="1" max="1" width="1.71875" customWidth="1"/>
    <col min="2" max="2" width="55.83203125" customWidth="1"/>
    <col min="3" max="3" width="12.83203125" customWidth="1"/>
  </cols>
  <sheetData>
    <row r="2" spans="2:8" ht="30" customHeight="1" x14ac:dyDescent="0.45">
      <c r="B2" s="47" t="str">
        <f>Deckblatt!E15</f>
        <v>Max Mustermann</v>
      </c>
    </row>
    <row r="3" spans="2:8" ht="30.75" customHeight="1" x14ac:dyDescent="0.45">
      <c r="B3" s="1156" t="s">
        <v>439</v>
      </c>
      <c r="C3" s="1157"/>
    </row>
    <row r="4" spans="2:8" ht="18" customHeight="1" x14ac:dyDescent="0.45">
      <c r="B4" s="337" t="s">
        <v>102</v>
      </c>
      <c r="C4" s="338">
        <f>Kapitalbedarf!$C$37</f>
        <v>0</v>
      </c>
    </row>
    <row r="5" spans="2:8" ht="10.5" customHeight="1" x14ac:dyDescent="0.45">
      <c r="B5" s="357"/>
      <c r="C5" s="339"/>
    </row>
    <row r="6" spans="2:8" ht="14.1" x14ac:dyDescent="0.45">
      <c r="B6" s="358" t="s">
        <v>88</v>
      </c>
      <c r="C6" s="341"/>
    </row>
    <row r="7" spans="2:8" ht="12.6" x14ac:dyDescent="0.45">
      <c r="B7" s="506" t="s">
        <v>89</v>
      </c>
      <c r="C7" s="500"/>
    </row>
    <row r="8" spans="2:8" ht="12.6" x14ac:dyDescent="0.45">
      <c r="B8" s="506" t="s">
        <v>177</v>
      </c>
      <c r="C8" s="500"/>
    </row>
    <row r="9" spans="2:8" ht="12.6" x14ac:dyDescent="0.45">
      <c r="B9" s="506" t="s">
        <v>90</v>
      </c>
      <c r="C9" s="500"/>
    </row>
    <row r="10" spans="2:8" ht="12.6" x14ac:dyDescent="0.45">
      <c r="B10" s="503" t="s">
        <v>91</v>
      </c>
      <c r="C10" s="500"/>
    </row>
    <row r="11" spans="2:8" ht="12.6" x14ac:dyDescent="0.45">
      <c r="B11" s="503" t="s">
        <v>178</v>
      </c>
      <c r="C11" s="500"/>
    </row>
    <row r="12" spans="2:8" ht="12.6" x14ac:dyDescent="0.45">
      <c r="B12" s="503" t="s">
        <v>92</v>
      </c>
      <c r="C12" s="500"/>
    </row>
    <row r="13" spans="2:8" ht="12.6" x14ac:dyDescent="0.45">
      <c r="B13" s="503" t="s">
        <v>179</v>
      </c>
      <c r="C13" s="500"/>
    </row>
    <row r="14" spans="2:8" ht="12.6" x14ac:dyDescent="0.45">
      <c r="B14" s="503" t="s">
        <v>93</v>
      </c>
      <c r="C14" s="500"/>
    </row>
    <row r="15" spans="2:8" ht="12.75" customHeight="1" x14ac:dyDescent="0.45">
      <c r="B15" s="503" t="s">
        <v>94</v>
      </c>
      <c r="C15" s="501"/>
      <c r="H15" t="s">
        <v>154</v>
      </c>
    </row>
    <row r="16" spans="2:8" ht="12.75" customHeight="1" x14ac:dyDescent="0.45">
      <c r="B16" s="502"/>
      <c r="C16" s="500"/>
    </row>
    <row r="17" spans="2:6" ht="16.5" customHeight="1" x14ac:dyDescent="0.45">
      <c r="B17" s="342" t="s">
        <v>95</v>
      </c>
      <c r="C17" s="338">
        <f>SUM(C7:C16)</f>
        <v>0</v>
      </c>
    </row>
    <row r="18" spans="2:6" ht="14.1" x14ac:dyDescent="0.45">
      <c r="B18" s="340" t="s">
        <v>96</v>
      </c>
      <c r="C18" s="343"/>
    </row>
    <row r="19" spans="2:6" ht="12.6" x14ac:dyDescent="0.45">
      <c r="B19" s="503" t="s">
        <v>97</v>
      </c>
      <c r="C19" s="500"/>
    </row>
    <row r="20" spans="2:6" ht="12.6" x14ac:dyDescent="0.45">
      <c r="B20" s="503" t="s">
        <v>98</v>
      </c>
      <c r="C20" s="500"/>
    </row>
    <row r="21" spans="2:6" ht="12.6" x14ac:dyDescent="0.45">
      <c r="B21" s="503" t="s">
        <v>99</v>
      </c>
      <c r="C21" s="500"/>
    </row>
    <row r="22" spans="2:6" ht="12.6" x14ac:dyDescent="0.45">
      <c r="B22" s="503" t="s">
        <v>23</v>
      </c>
      <c r="C22" s="500"/>
    </row>
    <row r="23" spans="2:6" ht="12.75" customHeight="1" x14ac:dyDescent="0.45">
      <c r="B23" s="503" t="s">
        <v>100</v>
      </c>
      <c r="C23" s="500"/>
    </row>
    <row r="24" spans="2:6" ht="12.75" customHeight="1" x14ac:dyDescent="0.45">
      <c r="B24" s="502"/>
      <c r="C24" s="500"/>
    </row>
    <row r="25" spans="2:6" ht="18" customHeight="1" x14ac:dyDescent="0.45">
      <c r="B25" s="342" t="s">
        <v>101</v>
      </c>
      <c r="C25" s="338">
        <f>SUM(C19:C24)</f>
        <v>0</v>
      </c>
    </row>
    <row r="26" spans="2:6" ht="10.5" customHeight="1" x14ac:dyDescent="0.45">
      <c r="B26" s="359"/>
      <c r="C26" s="344"/>
    </row>
    <row r="27" spans="2:6" s="201" customFormat="1" ht="24" customHeight="1" x14ac:dyDescent="0.45">
      <c r="B27" s="360" t="s">
        <v>476</v>
      </c>
      <c r="C27" s="345">
        <f>C17+C25</f>
        <v>0</v>
      </c>
      <c r="F27" s="356" t="s">
        <v>473</v>
      </c>
    </row>
    <row r="28" spans="2:6" ht="18" customHeight="1" x14ac:dyDescent="0.45">
      <c r="B28" s="346" t="s">
        <v>218</v>
      </c>
      <c r="C28" s="347">
        <f>-(C4-C27)</f>
        <v>0</v>
      </c>
    </row>
    <row r="29" spans="2:6" ht="18" customHeight="1" x14ac:dyDescent="0.45">
      <c r="B29" s="348" t="s">
        <v>123</v>
      </c>
      <c r="C29" s="349" t="str">
        <f>IF(C28&lt;0,C28*-1,"0")</f>
        <v>0</v>
      </c>
    </row>
    <row r="30" spans="2:6" x14ac:dyDescent="0.45">
      <c r="B30" s="350"/>
      <c r="C30" s="351"/>
    </row>
    <row r="31" spans="2:6" ht="14.1" x14ac:dyDescent="0.45">
      <c r="B31" s="352" t="s">
        <v>180</v>
      </c>
      <c r="C31" s="353"/>
    </row>
    <row r="32" spans="2:6" ht="12.75" customHeight="1" x14ac:dyDescent="0.45">
      <c r="B32" s="507" t="s">
        <v>181</v>
      </c>
      <c r="C32" s="504"/>
    </row>
    <row r="33" spans="2:3" ht="12.6" x14ac:dyDescent="0.45">
      <c r="B33" s="507" t="s">
        <v>477</v>
      </c>
      <c r="C33" s="504"/>
    </row>
    <row r="34" spans="2:3" ht="12.6" x14ac:dyDescent="0.45">
      <c r="B34" s="508" t="s">
        <v>467</v>
      </c>
      <c r="C34" s="505"/>
    </row>
    <row r="35" spans="2:3" ht="22.5" customHeight="1" x14ac:dyDescent="0.45">
      <c r="B35" s="354" t="s">
        <v>182</v>
      </c>
      <c r="C35" s="355">
        <f>SUM(C32:C34)</f>
        <v>0</v>
      </c>
    </row>
  </sheetData>
  <sheetProtection password="CEB0" sheet="1" objects="1" scenarios="1"/>
  <mergeCells count="1">
    <mergeCell ref="B3:C3"/>
  </mergeCells>
  <phoneticPr fontId="16" type="noConversion"/>
  <conditionalFormatting sqref="C28">
    <cfRule type="cellIs" dxfId="0" priority="1" stopIfTrue="1" operator="lessThan">
      <formula>0</formula>
    </cfRule>
  </conditionalFormatting>
  <pageMargins left="0.86614173228346458" right="0.35433070866141736" top="0.78740157480314965" bottom="0.78740157480314965" header="0.78740157480314965" footer="0.51181102362204722"/>
  <pageSetup paperSize="9" orientation="portrait" r:id="rId1"/>
  <headerFooter alignWithMargins="0">
    <oddHeader xml:space="preserve">&amp;R&amp;"Arial,Standard"&amp;8 </oddHeader>
    <oddFooter>&amp;L&amp;"Arial,Standard"&amp;8Seite &amp;P von &amp;P&amp;C&amp;"Arial,Standard"&amp;8&amp;A&amp;R&amp;"Arial,Standard"&amp;8&amp;F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K357"/>
  <sheetViews>
    <sheetView showGridLines="0" zoomScaleNormal="100" workbookViewId="0">
      <selection activeCell="B15" sqref="B15"/>
    </sheetView>
  </sheetViews>
  <sheetFormatPr baseColWidth="10" defaultColWidth="11.5546875" defaultRowHeight="12.6" x14ac:dyDescent="0.45"/>
  <cols>
    <col min="1" max="1" width="1.71875" customWidth="1"/>
    <col min="2" max="2" width="42.1640625" customWidth="1"/>
    <col min="3" max="3" width="11.83203125" customWidth="1"/>
    <col min="4" max="4" width="11.1640625" style="11" bestFit="1" customWidth="1"/>
    <col min="5" max="15" width="10.27734375" customWidth="1"/>
    <col min="16" max="16" width="11.44140625" customWidth="1"/>
    <col min="17" max="20" width="10.27734375" customWidth="1"/>
    <col min="21" max="21" width="11.44140625" style="5" customWidth="1"/>
    <col min="22" max="23" width="10.27734375" customWidth="1"/>
    <col min="24" max="24" width="10.27734375" style="4" customWidth="1"/>
    <col min="25" max="25" width="10.27734375" customWidth="1"/>
    <col min="26" max="26" width="11.44140625" style="8" customWidth="1"/>
    <col min="33" max="37" width="11.5546875" hidden="1" customWidth="1"/>
    <col min="38" max="39" width="11.5546875" customWidth="1"/>
  </cols>
  <sheetData>
    <row r="1" spans="2:36" ht="12.75" customHeight="1" x14ac:dyDescent="0.45">
      <c r="B1" s="1167"/>
      <c r="C1" s="1168"/>
      <c r="D1" s="1167"/>
      <c r="E1" s="1167"/>
      <c r="F1" s="1169"/>
      <c r="G1" s="93"/>
      <c r="H1" s="93"/>
      <c r="I1" s="93"/>
      <c r="J1" s="93"/>
      <c r="K1" s="93"/>
      <c r="L1" s="93"/>
      <c r="M1" s="93"/>
      <c r="N1" s="93"/>
      <c r="O1" s="93"/>
      <c r="P1" s="93"/>
      <c r="Q1" s="93"/>
      <c r="R1" s="93"/>
      <c r="S1" s="93"/>
      <c r="T1" s="93"/>
      <c r="U1" s="243"/>
      <c r="V1" s="93"/>
      <c r="W1" s="93"/>
      <c r="X1" s="93"/>
      <c r="Y1" s="93"/>
    </row>
    <row r="2" spans="2:36" ht="30" customHeight="1" x14ac:dyDescent="0.45">
      <c r="B2" s="1172" t="str">
        <f>Deckblatt!$E$15</f>
        <v>Max Mustermann</v>
      </c>
      <c r="C2" s="1173"/>
      <c r="D2" s="1173"/>
      <c r="E2" s="1173"/>
      <c r="F2" s="1174"/>
      <c r="G2" s="1175"/>
      <c r="H2" s="708"/>
      <c r="I2" s="1176" t="s">
        <v>485</v>
      </c>
      <c r="J2" s="1177"/>
      <c r="K2" s="1177"/>
      <c r="L2" s="1177"/>
      <c r="M2" s="1177"/>
      <c r="N2" s="1177"/>
      <c r="O2" s="1177"/>
      <c r="P2" s="1177"/>
      <c r="Q2" s="1177"/>
      <c r="R2" s="1177"/>
      <c r="S2" s="1177"/>
      <c r="T2" s="1177"/>
      <c r="U2" s="1177"/>
      <c r="V2" s="1177"/>
      <c r="W2" s="1177"/>
      <c r="X2" s="1177"/>
      <c r="Y2" s="1177"/>
      <c r="Z2" s="1178"/>
    </row>
    <row r="3" spans="2:36" s="10" customFormat="1" ht="15" customHeight="1" x14ac:dyDescent="0.45">
      <c r="B3" s="1170" t="s">
        <v>205</v>
      </c>
      <c r="C3" s="688"/>
      <c r="D3" s="1161" t="s">
        <v>443</v>
      </c>
      <c r="E3" s="1162"/>
      <c r="F3" s="1163"/>
      <c r="G3" s="1163"/>
      <c r="H3" s="1164"/>
      <c r="I3" s="1164"/>
      <c r="J3" s="1164"/>
      <c r="K3" s="1164"/>
      <c r="L3" s="1164"/>
      <c r="M3" s="1164"/>
      <c r="N3" s="1164"/>
      <c r="O3" s="1164"/>
      <c r="P3" s="194"/>
      <c r="Q3" s="1165" t="s">
        <v>445</v>
      </c>
      <c r="R3" s="1164"/>
      <c r="S3" s="1164"/>
      <c r="T3" s="1166"/>
      <c r="U3" s="194"/>
      <c r="V3" s="1165" t="s">
        <v>446</v>
      </c>
      <c r="W3" s="1164"/>
      <c r="X3" s="1164"/>
      <c r="Y3" s="1166"/>
      <c r="Z3" s="244"/>
    </row>
    <row r="4" spans="2:36" s="2" customFormat="1" ht="22.5" customHeight="1" x14ac:dyDescent="0.4">
      <c r="B4" s="1171"/>
      <c r="C4" s="691" t="s">
        <v>484</v>
      </c>
      <c r="D4" s="749" t="s">
        <v>106</v>
      </c>
      <c r="E4" s="234" t="s">
        <v>107</v>
      </c>
      <c r="F4" s="234" t="s">
        <v>108</v>
      </c>
      <c r="G4" s="234" t="s">
        <v>109</v>
      </c>
      <c r="H4" s="234" t="s">
        <v>110</v>
      </c>
      <c r="I4" s="234" t="s">
        <v>111</v>
      </c>
      <c r="J4" s="234" t="s">
        <v>112</v>
      </c>
      <c r="K4" s="234" t="s">
        <v>113</v>
      </c>
      <c r="L4" s="234" t="s">
        <v>114</v>
      </c>
      <c r="M4" s="234" t="s">
        <v>115</v>
      </c>
      <c r="N4" s="234" t="s">
        <v>116</v>
      </c>
      <c r="O4" s="235" t="s">
        <v>117</v>
      </c>
      <c r="P4" s="236" t="s">
        <v>82</v>
      </c>
      <c r="Q4" s="237" t="s">
        <v>0</v>
      </c>
      <c r="R4" s="238" t="s">
        <v>1</v>
      </c>
      <c r="S4" s="238" t="s">
        <v>2</v>
      </c>
      <c r="T4" s="239" t="s">
        <v>3</v>
      </c>
      <c r="U4" s="236" t="s">
        <v>82</v>
      </c>
      <c r="V4" s="240" t="s">
        <v>0</v>
      </c>
      <c r="W4" s="238" t="s">
        <v>1</v>
      </c>
      <c r="X4" s="238" t="s">
        <v>2</v>
      </c>
      <c r="Y4" s="241" t="s">
        <v>3</v>
      </c>
      <c r="Z4" s="242" t="s">
        <v>82</v>
      </c>
    </row>
    <row r="5" spans="2:36" ht="14.2" customHeight="1" x14ac:dyDescent="0.45">
      <c r="B5" s="441" t="str">
        <f>Kapitalbedarf!$B$5</f>
        <v>Immobilien</v>
      </c>
      <c r="C5" s="693">
        <f>Kapitalbedarf!$D$5</f>
        <v>0</v>
      </c>
      <c r="D5" s="751"/>
      <c r="E5" s="723"/>
      <c r="F5" s="723"/>
      <c r="G5" s="723"/>
      <c r="H5" s="723"/>
      <c r="I5" s="723"/>
      <c r="J5" s="723"/>
      <c r="K5" s="723"/>
      <c r="L5" s="723"/>
      <c r="M5" s="723"/>
      <c r="N5" s="723"/>
      <c r="O5" s="724"/>
      <c r="P5" s="450">
        <f>SUM(D5:O5)</f>
        <v>0</v>
      </c>
      <c r="Q5" s="435"/>
      <c r="R5" s="432"/>
      <c r="S5" s="432"/>
      <c r="T5" s="436"/>
      <c r="U5" s="450">
        <f>SUM(Q5:T5)</f>
        <v>0</v>
      </c>
      <c r="V5" s="435"/>
      <c r="W5" s="432"/>
      <c r="X5" s="432"/>
      <c r="Y5" s="436"/>
      <c r="Z5" s="471">
        <f>SUM(V5:Y5)</f>
        <v>0</v>
      </c>
    </row>
    <row r="6" spans="2:36" ht="14.2" customHeight="1" x14ac:dyDescent="0.45">
      <c r="B6" s="699" t="s">
        <v>472</v>
      </c>
      <c r="C6" s="705"/>
      <c r="D6" s="725">
        <v>0.1</v>
      </c>
      <c r="E6" s="726">
        <v>0.1</v>
      </c>
      <c r="F6" s="726">
        <v>0.1</v>
      </c>
      <c r="G6" s="726">
        <v>0.1</v>
      </c>
      <c r="H6" s="726">
        <v>0.1</v>
      </c>
      <c r="I6" s="726">
        <v>0.1</v>
      </c>
      <c r="J6" s="726">
        <v>0.1</v>
      </c>
      <c r="K6" s="726">
        <v>0.1</v>
      </c>
      <c r="L6" s="726">
        <v>0.1</v>
      </c>
      <c r="M6" s="726">
        <v>0.1</v>
      </c>
      <c r="N6" s="726">
        <v>0.1</v>
      </c>
      <c r="O6" s="727">
        <v>0.1</v>
      </c>
      <c r="P6" s="451"/>
      <c r="Q6" s="428">
        <v>0.1</v>
      </c>
      <c r="R6" s="426">
        <v>0.1</v>
      </c>
      <c r="S6" s="426">
        <v>0.1</v>
      </c>
      <c r="T6" s="429">
        <v>0.1</v>
      </c>
      <c r="U6" s="451"/>
      <c r="V6" s="428">
        <v>0.1</v>
      </c>
      <c r="W6" s="426">
        <v>0.1</v>
      </c>
      <c r="X6" s="426">
        <v>0.1</v>
      </c>
      <c r="Y6" s="429">
        <v>0.1</v>
      </c>
      <c r="Z6" s="472"/>
    </row>
    <row r="7" spans="2:36" ht="14.2" customHeight="1" x14ac:dyDescent="0.45">
      <c r="B7" s="442" t="s">
        <v>9</v>
      </c>
      <c r="C7" s="706"/>
      <c r="D7" s="698">
        <f>D5/D6</f>
        <v>0</v>
      </c>
      <c r="E7" s="439">
        <f>D7+(E5/E6)</f>
        <v>0</v>
      </c>
      <c r="F7" s="439">
        <f t="shared" ref="F7:O7" si="0">E7+(F5/F6)</f>
        <v>0</v>
      </c>
      <c r="G7" s="439">
        <f t="shared" si="0"/>
        <v>0</v>
      </c>
      <c r="H7" s="439">
        <f t="shared" si="0"/>
        <v>0</v>
      </c>
      <c r="I7" s="439">
        <f t="shared" si="0"/>
        <v>0</v>
      </c>
      <c r="J7" s="439">
        <f t="shared" si="0"/>
        <v>0</v>
      </c>
      <c r="K7" s="439">
        <f t="shared" si="0"/>
        <v>0</v>
      </c>
      <c r="L7" s="439">
        <f t="shared" si="0"/>
        <v>0</v>
      </c>
      <c r="M7" s="439">
        <f t="shared" si="0"/>
        <v>0</v>
      </c>
      <c r="N7" s="439">
        <f t="shared" si="0"/>
        <v>0</v>
      </c>
      <c r="O7" s="440">
        <f t="shared" si="0"/>
        <v>0</v>
      </c>
      <c r="P7" s="452">
        <f>SUM(D7:O7)</f>
        <v>0</v>
      </c>
      <c r="Q7" s="461">
        <f>(O7*3)+(Q5/Q6)</f>
        <v>0</v>
      </c>
      <c r="R7" s="462">
        <f>Q7+(R5/R6)</f>
        <v>0</v>
      </c>
      <c r="S7" s="462">
        <f t="shared" ref="S7:T7" si="1">R7+(S5/S6)</f>
        <v>0</v>
      </c>
      <c r="T7" s="463">
        <f t="shared" si="1"/>
        <v>0</v>
      </c>
      <c r="U7" s="457">
        <f>SUM(Q7:T7)</f>
        <v>0</v>
      </c>
      <c r="V7" s="476">
        <f>T7+(V5/V6)</f>
        <v>0</v>
      </c>
      <c r="W7" s="462">
        <f t="shared" ref="W7" si="2">V7+(W5/W6)</f>
        <v>0</v>
      </c>
      <c r="X7" s="462">
        <f t="shared" ref="X7" si="3">W7+(X5/X6)</f>
        <v>0</v>
      </c>
      <c r="Y7" s="462">
        <f t="shared" ref="Y7" si="4">X7+(Y5/Y6)</f>
        <v>0</v>
      </c>
      <c r="Z7" s="460">
        <f>SUM(V7:Y7)</f>
        <v>0</v>
      </c>
      <c r="AH7" s="7" t="b">
        <f>IF(D5&gt;0,1,(IF(E5&gt;0,2,(IF(F5&gt;0,3,(IF(G5&gt;0,4,(IF(H5&gt;0,5,(IF(I5&gt;0,6,(IF(J5&gt;0,7,(IF(K5&gt;0,8,(IF(L5&gt;0,9,(IF(M5&gt;0,10,(IF(N5&gt;0,11,(IF(O5&gt;0,12)))))))))))))))))))))))</f>
        <v>0</v>
      </c>
      <c r="AI7" s="7">
        <f xml:space="preserve"> 13-AH7</f>
        <v>13</v>
      </c>
      <c r="AJ7" s="7">
        <f>(P7/AI7*3)</f>
        <v>0</v>
      </c>
    </row>
    <row r="8" spans="2:36" ht="14.2" customHeight="1" x14ac:dyDescent="0.45">
      <c r="B8" s="443" t="str">
        <f>Kapitalbedarf!$B$6</f>
        <v>Umbau incl. Architektenleistung</v>
      </c>
      <c r="C8" s="694">
        <f>Kapitalbedarf!$D$6</f>
        <v>0</v>
      </c>
      <c r="D8" s="752"/>
      <c r="E8" s="728"/>
      <c r="F8" s="728"/>
      <c r="G8" s="728"/>
      <c r="H8" s="728"/>
      <c r="I8" s="728"/>
      <c r="J8" s="728"/>
      <c r="K8" s="728"/>
      <c r="L8" s="728"/>
      <c r="M8" s="728"/>
      <c r="N8" s="728"/>
      <c r="O8" s="724"/>
      <c r="P8" s="450">
        <f>SUM(D8:O8)</f>
        <v>0</v>
      </c>
      <c r="Q8" s="435"/>
      <c r="R8" s="432"/>
      <c r="S8" s="432"/>
      <c r="T8" s="433"/>
      <c r="U8" s="458">
        <f>SUM(Q8:T8)</f>
        <v>0</v>
      </c>
      <c r="V8" s="437"/>
      <c r="W8" s="432"/>
      <c r="X8" s="432"/>
      <c r="Y8" s="436"/>
      <c r="Z8" s="473">
        <f>SUM(V8:Y8)</f>
        <v>0</v>
      </c>
    </row>
    <row r="9" spans="2:36" ht="14.2" customHeight="1" x14ac:dyDescent="0.45">
      <c r="B9" s="699" t="s">
        <v>472</v>
      </c>
      <c r="C9" s="707"/>
      <c r="D9" s="729">
        <v>0.1</v>
      </c>
      <c r="E9" s="729">
        <v>0.1</v>
      </c>
      <c r="F9" s="729">
        <v>0.1</v>
      </c>
      <c r="G9" s="729">
        <v>0.1</v>
      </c>
      <c r="H9" s="729">
        <v>0.1</v>
      </c>
      <c r="I9" s="729">
        <v>0.1</v>
      </c>
      <c r="J9" s="729">
        <v>0.1</v>
      </c>
      <c r="K9" s="729">
        <v>0.1</v>
      </c>
      <c r="L9" s="729">
        <v>0.1</v>
      </c>
      <c r="M9" s="729">
        <v>0.1</v>
      </c>
      <c r="N9" s="729">
        <v>0.1</v>
      </c>
      <c r="O9" s="730">
        <v>0.1</v>
      </c>
      <c r="P9" s="453"/>
      <c r="Q9" s="428">
        <v>0.1</v>
      </c>
      <c r="R9" s="426">
        <v>0.1</v>
      </c>
      <c r="S9" s="426">
        <v>0.1</v>
      </c>
      <c r="T9" s="430">
        <v>0.1</v>
      </c>
      <c r="U9" s="459"/>
      <c r="V9" s="431">
        <v>0.1</v>
      </c>
      <c r="W9" s="426">
        <v>0.1</v>
      </c>
      <c r="X9" s="426">
        <v>0.1</v>
      </c>
      <c r="Y9" s="429">
        <v>0.1</v>
      </c>
      <c r="Z9" s="474"/>
    </row>
    <row r="10" spans="2:36" s="5" customFormat="1" ht="14.2" customHeight="1" x14ac:dyDescent="0.45">
      <c r="B10" s="442" t="s">
        <v>9</v>
      </c>
      <c r="C10" s="706"/>
      <c r="D10" s="698">
        <f>D8/D9</f>
        <v>0</v>
      </c>
      <c r="E10" s="439">
        <f>D10+(E8/E9)</f>
        <v>0</v>
      </c>
      <c r="F10" s="439">
        <f t="shared" ref="F10" si="5">E10+(F8/F9)</f>
        <v>0</v>
      </c>
      <c r="G10" s="439">
        <f t="shared" ref="G10" si="6">F10+(G8/G9)</f>
        <v>0</v>
      </c>
      <c r="H10" s="439">
        <f t="shared" ref="H10" si="7">G10+(H8/H9)</f>
        <v>0</v>
      </c>
      <c r="I10" s="439">
        <f t="shared" ref="I10" si="8">H10+(I8/I9)</f>
        <v>0</v>
      </c>
      <c r="J10" s="439">
        <f t="shared" ref="J10" si="9">I10+(J8/J9)</f>
        <v>0</v>
      </c>
      <c r="K10" s="439">
        <f t="shared" ref="K10" si="10">J10+(K8/K9)</f>
        <v>0</v>
      </c>
      <c r="L10" s="439">
        <f t="shared" ref="L10" si="11">K10+(L8/L9)</f>
        <v>0</v>
      </c>
      <c r="M10" s="439">
        <f t="shared" ref="M10" si="12">L10+(M8/M9)</f>
        <v>0</v>
      </c>
      <c r="N10" s="439">
        <f t="shared" ref="N10" si="13">M10+(N8/N9)</f>
        <v>0</v>
      </c>
      <c r="O10" s="440">
        <f t="shared" ref="O10" si="14">N10+(O8/O9)</f>
        <v>0</v>
      </c>
      <c r="P10" s="452">
        <f>SUM(D10:O10)</f>
        <v>0</v>
      </c>
      <c r="Q10" s="461">
        <f>(O10*3)+(Q8/Q9)</f>
        <v>0</v>
      </c>
      <c r="R10" s="462">
        <f>Q10+(R8/R9)</f>
        <v>0</v>
      </c>
      <c r="S10" s="462">
        <f t="shared" ref="S10" si="15">R10+(S8/S9)</f>
        <v>0</v>
      </c>
      <c r="T10" s="463">
        <f t="shared" ref="T10" si="16">S10+(T8/T9)</f>
        <v>0</v>
      </c>
      <c r="U10" s="457">
        <f>SUM(Q10:T10)</f>
        <v>0</v>
      </c>
      <c r="V10" s="476">
        <f>T10+(V8/V9)</f>
        <v>0</v>
      </c>
      <c r="W10" s="462">
        <f t="shared" ref="W10" si="17">V10+(W8/W9)</f>
        <v>0</v>
      </c>
      <c r="X10" s="462">
        <f t="shared" ref="X10" si="18">W10+(X8/X9)</f>
        <v>0</v>
      </c>
      <c r="Y10" s="462">
        <f t="shared" ref="Y10" si="19">X10+(Y8/Y9)</f>
        <v>0</v>
      </c>
      <c r="Z10" s="460">
        <f>SUM(V10:Y10)</f>
        <v>0</v>
      </c>
      <c r="AH10" s="7" t="b">
        <f>IF(D8&gt;0,1,(IF(E8&gt;0,2,(IF(F8&gt;0,3,(IF(G8&gt;0,4,(IF(H8&gt;0,5,(IF(I8&gt;0,6,(IF(J8&gt;0,7,(IF(K8&gt;0,8,(IF(L8&gt;0,9,(IF(M8&gt;0,10,(IF(N8&gt;0,11,(IF(O8&gt;0,12)))))))))))))))))))))))</f>
        <v>0</v>
      </c>
      <c r="AI10" s="7">
        <f xml:space="preserve"> 13-AH10</f>
        <v>13</v>
      </c>
      <c r="AJ10" s="7">
        <f>(P10/AI10*3)</f>
        <v>0</v>
      </c>
    </row>
    <row r="11" spans="2:36" s="5" customFormat="1" ht="14.2" customHeight="1" x14ac:dyDescent="0.45">
      <c r="B11" s="692" t="str">
        <f>Kapitalbedarf!$B$7</f>
        <v>Einrichtung (Maschinen, Tische, Stühle und Theke usw.)</v>
      </c>
      <c r="C11" s="694">
        <f>Kapitalbedarf!$D$7</f>
        <v>0</v>
      </c>
      <c r="D11" s="753"/>
      <c r="E11" s="728"/>
      <c r="F11" s="728"/>
      <c r="G11" s="728"/>
      <c r="H11" s="728"/>
      <c r="I11" s="728"/>
      <c r="J11" s="728"/>
      <c r="K11" s="728"/>
      <c r="L11" s="728"/>
      <c r="M11" s="728"/>
      <c r="N11" s="728"/>
      <c r="O11" s="724"/>
      <c r="P11" s="450">
        <f>SUM(D11:O11)</f>
        <v>0</v>
      </c>
      <c r="Q11" s="435"/>
      <c r="R11" s="432"/>
      <c r="S11" s="432"/>
      <c r="T11" s="433"/>
      <c r="U11" s="458">
        <f>SUM(Q11:T11)</f>
        <v>0</v>
      </c>
      <c r="V11" s="437"/>
      <c r="W11" s="432"/>
      <c r="X11" s="432"/>
      <c r="Y11" s="436"/>
      <c r="Z11" s="473">
        <f>SUM(V11:Y11)</f>
        <v>0</v>
      </c>
    </row>
    <row r="12" spans="2:36" s="5" customFormat="1" ht="14.2" customHeight="1" x14ac:dyDescent="0.45">
      <c r="B12" s="699" t="s">
        <v>472</v>
      </c>
      <c r="C12" s="707"/>
      <c r="D12" s="729">
        <v>0.1</v>
      </c>
      <c r="E12" s="729">
        <v>0.1</v>
      </c>
      <c r="F12" s="729">
        <v>0.1</v>
      </c>
      <c r="G12" s="729">
        <v>0.1</v>
      </c>
      <c r="H12" s="729">
        <v>0.1</v>
      </c>
      <c r="I12" s="729">
        <v>0.1</v>
      </c>
      <c r="J12" s="731">
        <v>0.1</v>
      </c>
      <c r="K12" s="731">
        <v>0.1</v>
      </c>
      <c r="L12" s="731">
        <v>0.1</v>
      </c>
      <c r="M12" s="731">
        <v>0.1</v>
      </c>
      <c r="N12" s="731">
        <v>0.1</v>
      </c>
      <c r="O12" s="732">
        <v>0.1</v>
      </c>
      <c r="P12" s="453"/>
      <c r="Q12" s="428">
        <v>0.1</v>
      </c>
      <c r="R12" s="426">
        <v>0.1</v>
      </c>
      <c r="S12" s="426">
        <v>0.1</v>
      </c>
      <c r="T12" s="430">
        <v>0.1</v>
      </c>
      <c r="U12" s="459"/>
      <c r="V12" s="431">
        <v>0.1</v>
      </c>
      <c r="W12" s="426">
        <v>0.1</v>
      </c>
      <c r="X12" s="426">
        <v>0.1</v>
      </c>
      <c r="Y12" s="429">
        <v>0.1</v>
      </c>
      <c r="Z12" s="474"/>
    </row>
    <row r="13" spans="2:36" s="5" customFormat="1" ht="14.2" customHeight="1" x14ac:dyDescent="0.45">
      <c r="B13" s="442" t="s">
        <v>9</v>
      </c>
      <c r="C13" s="706"/>
      <c r="D13" s="698">
        <f>D11/D12</f>
        <v>0</v>
      </c>
      <c r="E13" s="439">
        <f>D13+(E11/E12)</f>
        <v>0</v>
      </c>
      <c r="F13" s="439">
        <f t="shared" ref="F13" si="20">E13+(F11/F12)</f>
        <v>0</v>
      </c>
      <c r="G13" s="439">
        <f t="shared" ref="G13" si="21">F13+(G11/G12)</f>
        <v>0</v>
      </c>
      <c r="H13" s="439">
        <f t="shared" ref="H13" si="22">G13+(H11/H12)</f>
        <v>0</v>
      </c>
      <c r="I13" s="439">
        <f t="shared" ref="I13" si="23">H13+(I11/I12)</f>
        <v>0</v>
      </c>
      <c r="J13" s="439">
        <f t="shared" ref="J13" si="24">I13+(J11/J12)</f>
        <v>0</v>
      </c>
      <c r="K13" s="439">
        <f t="shared" ref="K13" si="25">J13+(K11/K12)</f>
        <v>0</v>
      </c>
      <c r="L13" s="439">
        <f t="shared" ref="L13" si="26">K13+(L11/L12)</f>
        <v>0</v>
      </c>
      <c r="M13" s="439">
        <f t="shared" ref="M13" si="27">L13+(M11/M12)</f>
        <v>0</v>
      </c>
      <c r="N13" s="439">
        <f t="shared" ref="N13" si="28">M13+(N11/N12)</f>
        <v>0</v>
      </c>
      <c r="O13" s="440">
        <f t="shared" ref="O13" si="29">N13+(O11/O12)</f>
        <v>0</v>
      </c>
      <c r="P13" s="452">
        <f>SUM(D13:O13)</f>
        <v>0</v>
      </c>
      <c r="Q13" s="461">
        <f>(O13*3)+(Q11/Q12)</f>
        <v>0</v>
      </c>
      <c r="R13" s="462">
        <f>Q13+(R11/R12)</f>
        <v>0</v>
      </c>
      <c r="S13" s="462">
        <f t="shared" ref="S13" si="30">R13+(S11/S12)</f>
        <v>0</v>
      </c>
      <c r="T13" s="463">
        <f t="shared" ref="T13" si="31">S13+(T11/T12)</f>
        <v>0</v>
      </c>
      <c r="U13" s="457">
        <f>SUM(Q13:T13)</f>
        <v>0</v>
      </c>
      <c r="V13" s="476">
        <f>T13+(V11/V12)</f>
        <v>0</v>
      </c>
      <c r="W13" s="462">
        <f t="shared" ref="W13" si="32">V13+(W11/W12)</f>
        <v>0</v>
      </c>
      <c r="X13" s="462">
        <f t="shared" ref="X13" si="33">W13+(X11/X12)</f>
        <v>0</v>
      </c>
      <c r="Y13" s="462">
        <f t="shared" ref="Y13" si="34">X13+(Y11/Y12)</f>
        <v>0</v>
      </c>
      <c r="Z13" s="460">
        <f>SUM(V13:Y13)</f>
        <v>0</v>
      </c>
      <c r="AH13" s="7" t="b">
        <f>IF(D11&gt;0,1,(IF(E11&gt;0,2,(IF(F11&gt;0,3,(IF(G11&gt;0,4,(IF(H11&gt;0,5,(IF(I11&gt;0,6,(IF(J11&gt;0,7,(IF(K11&gt;0,8,(IF(L11&gt;0,9,(IF(M11&gt;0,10,(IF(N11&gt;0,11,(IF(O11&gt;0,12)))))))))))))))))))))))</f>
        <v>0</v>
      </c>
      <c r="AI13" s="7">
        <f xml:space="preserve"> 13-AH13</f>
        <v>13</v>
      </c>
      <c r="AJ13" s="7">
        <f>(P13/AI13*3)</f>
        <v>0</v>
      </c>
    </row>
    <row r="14" spans="2:36" s="5" customFormat="1" ht="14.2" customHeight="1" x14ac:dyDescent="0.45">
      <c r="B14" s="443" t="str">
        <f>Kapitalbedarf!$B$8</f>
        <v>PC, Laptop und Drucker</v>
      </c>
      <c r="C14" s="694">
        <f>Kapitalbedarf!$D$8</f>
        <v>0</v>
      </c>
      <c r="D14" s="753"/>
      <c r="E14" s="728"/>
      <c r="F14" s="728"/>
      <c r="G14" s="728"/>
      <c r="H14" s="728"/>
      <c r="I14" s="728"/>
      <c r="J14" s="728"/>
      <c r="K14" s="728"/>
      <c r="L14" s="728"/>
      <c r="M14" s="728"/>
      <c r="N14" s="728"/>
      <c r="O14" s="724"/>
      <c r="P14" s="450">
        <f>SUM(D14:O14)</f>
        <v>0</v>
      </c>
      <c r="Q14" s="435"/>
      <c r="R14" s="432"/>
      <c r="S14" s="432"/>
      <c r="T14" s="433"/>
      <c r="U14" s="458">
        <f>SUM(Q14:T14)</f>
        <v>0</v>
      </c>
      <c r="V14" s="437"/>
      <c r="W14" s="432"/>
      <c r="X14" s="432"/>
      <c r="Y14" s="436"/>
      <c r="Z14" s="473">
        <f>SUM(V14:Y14)</f>
        <v>0</v>
      </c>
    </row>
    <row r="15" spans="2:36" s="5" customFormat="1" ht="14.2" customHeight="1" x14ac:dyDescent="0.45">
      <c r="B15" s="699" t="s">
        <v>472</v>
      </c>
      <c r="C15" s="707"/>
      <c r="D15" s="729">
        <v>0.1</v>
      </c>
      <c r="E15" s="731">
        <v>0.1</v>
      </c>
      <c r="F15" s="731">
        <v>0.1</v>
      </c>
      <c r="G15" s="731">
        <v>0.1</v>
      </c>
      <c r="H15" s="731">
        <v>0.1</v>
      </c>
      <c r="I15" s="731">
        <v>0.1</v>
      </c>
      <c r="J15" s="731">
        <v>0.1</v>
      </c>
      <c r="K15" s="731">
        <v>0.1</v>
      </c>
      <c r="L15" s="731">
        <v>0.1</v>
      </c>
      <c r="M15" s="731">
        <v>0.1</v>
      </c>
      <c r="N15" s="731">
        <v>0.1</v>
      </c>
      <c r="O15" s="732">
        <v>0.1</v>
      </c>
      <c r="P15" s="453"/>
      <c r="Q15" s="428">
        <v>0.1</v>
      </c>
      <c r="R15" s="426">
        <v>0.1</v>
      </c>
      <c r="S15" s="426">
        <v>0.1</v>
      </c>
      <c r="T15" s="430">
        <v>0.1</v>
      </c>
      <c r="U15" s="459"/>
      <c r="V15" s="431">
        <v>0.1</v>
      </c>
      <c r="W15" s="426">
        <v>0.1</v>
      </c>
      <c r="X15" s="426">
        <v>0.1</v>
      </c>
      <c r="Y15" s="429">
        <v>0.1</v>
      </c>
      <c r="Z15" s="474"/>
    </row>
    <row r="16" spans="2:36" s="5" customFormat="1" ht="14.2" customHeight="1" x14ac:dyDescent="0.45">
      <c r="B16" s="442" t="s">
        <v>9</v>
      </c>
      <c r="C16" s="706"/>
      <c r="D16" s="698">
        <f>D14/D15</f>
        <v>0</v>
      </c>
      <c r="E16" s="439">
        <f>D16+(E14/E15)</f>
        <v>0</v>
      </c>
      <c r="F16" s="439">
        <f t="shared" ref="F16" si="35">E16+(F14/F15)</f>
        <v>0</v>
      </c>
      <c r="G16" s="439">
        <f t="shared" ref="G16" si="36">F16+(G14/G15)</f>
        <v>0</v>
      </c>
      <c r="H16" s="439">
        <f t="shared" ref="H16" si="37">G16+(H14/H15)</f>
        <v>0</v>
      </c>
      <c r="I16" s="439">
        <f t="shared" ref="I16" si="38">H16+(I14/I15)</f>
        <v>0</v>
      </c>
      <c r="J16" s="439">
        <f t="shared" ref="J16" si="39">I16+(J14/J15)</f>
        <v>0</v>
      </c>
      <c r="K16" s="439">
        <f t="shared" ref="K16" si="40">J16+(K14/K15)</f>
        <v>0</v>
      </c>
      <c r="L16" s="439">
        <f t="shared" ref="L16" si="41">K16+(L14/L15)</f>
        <v>0</v>
      </c>
      <c r="M16" s="439">
        <f t="shared" ref="M16" si="42">L16+(M14/M15)</f>
        <v>0</v>
      </c>
      <c r="N16" s="439">
        <f t="shared" ref="N16" si="43">M16+(N14/N15)</f>
        <v>0</v>
      </c>
      <c r="O16" s="440">
        <f t="shared" ref="O16" si="44">N16+(O14/O15)</f>
        <v>0</v>
      </c>
      <c r="P16" s="452">
        <f>SUM(D16:O16)</f>
        <v>0</v>
      </c>
      <c r="Q16" s="461">
        <f>(O16*3)+(Q14/Q15)</f>
        <v>0</v>
      </c>
      <c r="R16" s="462">
        <f>Q16+(R14/R15)</f>
        <v>0</v>
      </c>
      <c r="S16" s="462">
        <f t="shared" ref="S16" si="45">R16+(S14/S15)</f>
        <v>0</v>
      </c>
      <c r="T16" s="463">
        <f t="shared" ref="T16" si="46">S16+(T14/T15)</f>
        <v>0</v>
      </c>
      <c r="U16" s="457">
        <f>SUM(Q16:T16)</f>
        <v>0</v>
      </c>
      <c r="V16" s="476">
        <f>T16+(V14/V15)</f>
        <v>0</v>
      </c>
      <c r="W16" s="462">
        <f t="shared" ref="W16" si="47">V16+(W14/W15)</f>
        <v>0</v>
      </c>
      <c r="X16" s="462">
        <f t="shared" ref="X16" si="48">W16+(X14/X15)</f>
        <v>0</v>
      </c>
      <c r="Y16" s="462">
        <f t="shared" ref="Y16" si="49">X16+(Y14/Y15)</f>
        <v>0</v>
      </c>
      <c r="Z16" s="460">
        <f>SUM(V16:Y16)</f>
        <v>0</v>
      </c>
      <c r="AH16" s="7" t="b">
        <f>IF(D14&gt;0,1,(IF(E14&gt;0,2,(IF(F14&gt;0,3,(IF(G14&gt;0,4,(IF(H14&gt;0,5,(IF(I14&gt;0,6,(IF(J14&gt;0,7,(IF(K14&gt;0,8,(IF(L14&gt;0,9,(IF(M14&gt;0,10,(IF(N14&gt;0,11,(IF(O14&gt;0,12)))))))))))))))))))))))</f>
        <v>0</v>
      </c>
      <c r="AI16" s="7">
        <f xml:space="preserve"> 13-AH16</f>
        <v>13</v>
      </c>
      <c r="AJ16" s="7">
        <f>(P16/AI16*3)</f>
        <v>0</v>
      </c>
    </row>
    <row r="17" spans="2:36" ht="14.2" customHeight="1" x14ac:dyDescent="0.45">
      <c r="B17" s="696" t="str">
        <f>Kapitalbedarf!$B$9</f>
        <v>Kasse, Kopierer</v>
      </c>
      <c r="C17" s="694">
        <f>Kapitalbedarf!$D$9</f>
        <v>0</v>
      </c>
      <c r="D17" s="752"/>
      <c r="E17" s="728"/>
      <c r="F17" s="728"/>
      <c r="G17" s="728"/>
      <c r="H17" s="728"/>
      <c r="I17" s="728"/>
      <c r="J17" s="728"/>
      <c r="K17" s="728"/>
      <c r="L17" s="728"/>
      <c r="M17" s="728"/>
      <c r="N17" s="728"/>
      <c r="O17" s="724"/>
      <c r="P17" s="450">
        <f>SUM(D17:O17)</f>
        <v>0</v>
      </c>
      <c r="Q17" s="435"/>
      <c r="R17" s="432"/>
      <c r="S17" s="432"/>
      <c r="T17" s="433"/>
      <c r="U17" s="458">
        <f>SUM(Q17:T17)</f>
        <v>0</v>
      </c>
      <c r="V17" s="437"/>
      <c r="W17" s="432"/>
      <c r="X17" s="432"/>
      <c r="Y17" s="436"/>
      <c r="Z17" s="473">
        <f>SUM(V17:Y17)</f>
        <v>0</v>
      </c>
    </row>
    <row r="18" spans="2:36" ht="14.2" customHeight="1" x14ac:dyDescent="0.45">
      <c r="B18" s="699" t="s">
        <v>472</v>
      </c>
      <c r="C18" s="707"/>
      <c r="D18" s="729">
        <v>0.1</v>
      </c>
      <c r="E18" s="729">
        <v>0.1</v>
      </c>
      <c r="F18" s="729">
        <v>0.1</v>
      </c>
      <c r="G18" s="729">
        <v>0.1</v>
      </c>
      <c r="H18" s="731">
        <v>0.1</v>
      </c>
      <c r="I18" s="731">
        <v>0.1</v>
      </c>
      <c r="J18" s="731">
        <v>0.1</v>
      </c>
      <c r="K18" s="731">
        <v>0.1</v>
      </c>
      <c r="L18" s="731">
        <v>0.1</v>
      </c>
      <c r="M18" s="731">
        <v>0.1</v>
      </c>
      <c r="N18" s="731">
        <v>0.1</v>
      </c>
      <c r="O18" s="732">
        <v>0.1</v>
      </c>
      <c r="P18" s="453"/>
      <c r="Q18" s="428">
        <v>0.1</v>
      </c>
      <c r="R18" s="426">
        <v>0.1</v>
      </c>
      <c r="S18" s="426">
        <v>0.1</v>
      </c>
      <c r="T18" s="430">
        <v>0.1</v>
      </c>
      <c r="U18" s="459"/>
      <c r="V18" s="431">
        <v>0.1</v>
      </c>
      <c r="W18" s="426">
        <v>0.1</v>
      </c>
      <c r="X18" s="426">
        <v>0.1</v>
      </c>
      <c r="Y18" s="429">
        <v>0.1</v>
      </c>
      <c r="Z18" s="474"/>
    </row>
    <row r="19" spans="2:36" ht="14.2" customHeight="1" x14ac:dyDescent="0.45">
      <c r="B19" s="442" t="s">
        <v>9</v>
      </c>
      <c r="C19" s="706"/>
      <c r="D19" s="698">
        <f>D17/D18</f>
        <v>0</v>
      </c>
      <c r="E19" s="439">
        <f>D19+(E17/E18)</f>
        <v>0</v>
      </c>
      <c r="F19" s="439">
        <f t="shared" ref="F19" si="50">E19+(F17/F18)</f>
        <v>0</v>
      </c>
      <c r="G19" s="439">
        <f t="shared" ref="G19" si="51">F19+(G17/G18)</f>
        <v>0</v>
      </c>
      <c r="H19" s="439">
        <f t="shared" ref="H19" si="52">G19+(H17/H18)</f>
        <v>0</v>
      </c>
      <c r="I19" s="439">
        <f t="shared" ref="I19" si="53">H19+(I17/I18)</f>
        <v>0</v>
      </c>
      <c r="J19" s="439">
        <f t="shared" ref="J19" si="54">I19+(J17/J18)</f>
        <v>0</v>
      </c>
      <c r="K19" s="439">
        <f t="shared" ref="K19" si="55">J19+(K17/K18)</f>
        <v>0</v>
      </c>
      <c r="L19" s="439">
        <f t="shared" ref="L19" si="56">K19+(L17/L18)</f>
        <v>0</v>
      </c>
      <c r="M19" s="439">
        <f t="shared" ref="M19" si="57">L19+(M17/M18)</f>
        <v>0</v>
      </c>
      <c r="N19" s="439">
        <f t="shared" ref="N19" si="58">M19+(N17/N18)</f>
        <v>0</v>
      </c>
      <c r="O19" s="440">
        <f t="shared" ref="O19" si="59">N19+(O17/O18)</f>
        <v>0</v>
      </c>
      <c r="P19" s="452">
        <f>SUM(D19:O19)</f>
        <v>0</v>
      </c>
      <c r="Q19" s="461">
        <f>(O19*3)+(Q17/Q18)</f>
        <v>0</v>
      </c>
      <c r="R19" s="462">
        <f>Q19+(R17/R18)</f>
        <v>0</v>
      </c>
      <c r="S19" s="462">
        <f t="shared" ref="S19" si="60">R19+(S17/S18)</f>
        <v>0</v>
      </c>
      <c r="T19" s="463">
        <f t="shared" ref="T19" si="61">S19+(T17/T18)</f>
        <v>0</v>
      </c>
      <c r="U19" s="457">
        <f>SUM(Q19:T19)</f>
        <v>0</v>
      </c>
      <c r="V19" s="476">
        <f>T19+(V17/V18)</f>
        <v>0</v>
      </c>
      <c r="W19" s="462">
        <f t="shared" ref="W19" si="62">V19+(W17/W18)</f>
        <v>0</v>
      </c>
      <c r="X19" s="462">
        <f t="shared" ref="X19" si="63">W19+(X17/X18)</f>
        <v>0</v>
      </c>
      <c r="Y19" s="462">
        <f t="shared" ref="Y19" si="64">X19+(Y17/Y18)</f>
        <v>0</v>
      </c>
      <c r="Z19" s="460">
        <f>SUM(V19:Y19)</f>
        <v>0</v>
      </c>
      <c r="AH19" s="7" t="b">
        <f>IF(D17&gt;0,1,(IF(E17&gt;0,2,(IF(F17&gt;0,3,(IF(G17&gt;0,4,(IF(H17&gt;0,5,(IF(I17&gt;0,6,(IF(J17&gt;0,7,(IF(K17&gt;0,8,(IF(L17&gt;0,9,(IF(M17&gt;0,10,(IF(N17&gt;0,11,(IF(O17&gt;0,12)))))))))))))))))))))))</f>
        <v>0</v>
      </c>
      <c r="AI19" s="7">
        <f xml:space="preserve"> 13-AH19</f>
        <v>13</v>
      </c>
      <c r="AJ19" s="7">
        <f>(P19/AI19*3)</f>
        <v>0</v>
      </c>
    </row>
    <row r="20" spans="2:36" ht="14.2" customHeight="1" x14ac:dyDescent="0.45">
      <c r="B20" s="443" t="str">
        <f>Kapitalbedarf!$B$10</f>
        <v xml:space="preserve">Software </v>
      </c>
      <c r="C20" s="694">
        <f>Kapitalbedarf!$D$10</f>
        <v>0</v>
      </c>
      <c r="D20" s="752"/>
      <c r="E20" s="728"/>
      <c r="F20" s="728"/>
      <c r="G20" s="728"/>
      <c r="H20" s="728"/>
      <c r="I20" s="728"/>
      <c r="J20" s="728"/>
      <c r="K20" s="728"/>
      <c r="L20" s="728"/>
      <c r="M20" s="728"/>
      <c r="N20" s="728"/>
      <c r="O20" s="724"/>
      <c r="P20" s="450">
        <f>SUM(D20:O20)</f>
        <v>0</v>
      </c>
      <c r="Q20" s="435"/>
      <c r="R20" s="432"/>
      <c r="S20" s="432"/>
      <c r="T20" s="433"/>
      <c r="U20" s="458">
        <f>SUM(Q20:T20)</f>
        <v>0</v>
      </c>
      <c r="V20" s="437"/>
      <c r="W20" s="432"/>
      <c r="X20" s="432"/>
      <c r="Y20" s="436"/>
      <c r="Z20" s="473">
        <f>SUM(V20:Y20)</f>
        <v>0</v>
      </c>
    </row>
    <row r="21" spans="2:36" ht="14.2" customHeight="1" x14ac:dyDescent="0.45">
      <c r="B21" s="699" t="s">
        <v>472</v>
      </c>
      <c r="C21" s="707"/>
      <c r="D21" s="729">
        <v>0.1</v>
      </c>
      <c r="E21" s="729">
        <v>0.1</v>
      </c>
      <c r="F21" s="729">
        <v>0.1</v>
      </c>
      <c r="G21" s="729">
        <v>0.1</v>
      </c>
      <c r="H21" s="729">
        <v>0.1</v>
      </c>
      <c r="I21" s="729">
        <v>0.1</v>
      </c>
      <c r="J21" s="729">
        <v>0.1</v>
      </c>
      <c r="K21" s="729">
        <v>0.1</v>
      </c>
      <c r="L21" s="729">
        <v>0.1</v>
      </c>
      <c r="M21" s="729">
        <v>0.1</v>
      </c>
      <c r="N21" s="729">
        <v>0.1</v>
      </c>
      <c r="O21" s="730">
        <v>0.1</v>
      </c>
      <c r="P21" s="453"/>
      <c r="Q21" s="428">
        <v>0.1</v>
      </c>
      <c r="R21" s="426">
        <v>0.1</v>
      </c>
      <c r="S21" s="426">
        <v>0.1</v>
      </c>
      <c r="T21" s="430">
        <v>0.1</v>
      </c>
      <c r="U21" s="459"/>
      <c r="V21" s="431">
        <v>0.1</v>
      </c>
      <c r="W21" s="426">
        <v>0.1</v>
      </c>
      <c r="X21" s="426">
        <v>0.1</v>
      </c>
      <c r="Y21" s="429">
        <v>0.1</v>
      </c>
      <c r="Z21" s="474"/>
    </row>
    <row r="22" spans="2:36" s="6" customFormat="1" ht="14.2" customHeight="1" x14ac:dyDescent="0.45">
      <c r="B22" s="442" t="s">
        <v>9</v>
      </c>
      <c r="C22" s="706"/>
      <c r="D22" s="698">
        <f>D20/D21</f>
        <v>0</v>
      </c>
      <c r="E22" s="439">
        <f>D22+(E20/E21)</f>
        <v>0</v>
      </c>
      <c r="F22" s="439">
        <f t="shared" ref="F22" si="65">E22+(F20/F21)</f>
        <v>0</v>
      </c>
      <c r="G22" s="439">
        <f t="shared" ref="G22" si="66">F22+(G20/G21)</f>
        <v>0</v>
      </c>
      <c r="H22" s="439">
        <f t="shared" ref="H22" si="67">G22+(H20/H21)</f>
        <v>0</v>
      </c>
      <c r="I22" s="439">
        <f t="shared" ref="I22" si="68">H22+(I20/I21)</f>
        <v>0</v>
      </c>
      <c r="J22" s="439">
        <f t="shared" ref="J22" si="69">I22+(J20/J21)</f>
        <v>0</v>
      </c>
      <c r="K22" s="439">
        <f t="shared" ref="K22" si="70">J22+(K20/K21)</f>
        <v>0</v>
      </c>
      <c r="L22" s="439">
        <f t="shared" ref="L22" si="71">K22+(L20/L21)</f>
        <v>0</v>
      </c>
      <c r="M22" s="439">
        <f t="shared" ref="M22" si="72">L22+(M20/M21)</f>
        <v>0</v>
      </c>
      <c r="N22" s="439">
        <f t="shared" ref="N22" si="73">M22+(N20/N21)</f>
        <v>0</v>
      </c>
      <c r="O22" s="440">
        <f t="shared" ref="O22" si="74">N22+(O20/O21)</f>
        <v>0</v>
      </c>
      <c r="P22" s="452">
        <f>SUM(D22:O22)</f>
        <v>0</v>
      </c>
      <c r="Q22" s="461">
        <f>(O22*3)+(Q20/Q21)</f>
        <v>0</v>
      </c>
      <c r="R22" s="462">
        <f>Q22+(R20/R21)</f>
        <v>0</v>
      </c>
      <c r="S22" s="462">
        <f t="shared" ref="S22" si="75">R22+(S20/S21)</f>
        <v>0</v>
      </c>
      <c r="T22" s="463">
        <f t="shared" ref="T22" si="76">S22+(T20/T21)</f>
        <v>0</v>
      </c>
      <c r="U22" s="457">
        <f>SUM(Q22:T22)</f>
        <v>0</v>
      </c>
      <c r="V22" s="476">
        <f>T22+(V20/V21)</f>
        <v>0</v>
      </c>
      <c r="W22" s="462">
        <f t="shared" ref="W22" si="77">V22+(W20/W21)</f>
        <v>0</v>
      </c>
      <c r="X22" s="462">
        <f t="shared" ref="X22" si="78">W22+(X20/X21)</f>
        <v>0</v>
      </c>
      <c r="Y22" s="462">
        <f t="shared" ref="Y22" si="79">X22+(Y20/Y21)</f>
        <v>0</v>
      </c>
      <c r="Z22" s="460">
        <f>SUM(V22:Y22)</f>
        <v>0</v>
      </c>
      <c r="AA22" s="145" t="s">
        <v>154</v>
      </c>
      <c r="AB22" s="145"/>
      <c r="AC22" s="145"/>
      <c r="AD22" s="145"/>
      <c r="AE22" s="145"/>
      <c r="AH22" s="7" t="b">
        <f>IF(D20&gt;0,1,(IF(E20&gt;0,2,(IF(F20&gt;0,3,(IF(G20&gt;0,4,(IF(H20&gt;0,5,(IF(I20&gt;0,6,(IF(J20&gt;0,7,(IF(K20&gt;0,8,(IF(L20&gt;0,9,(IF(M20&gt;0,10,(IF(N20&gt;0,11,(IF(O20&gt;0,12)))))))))))))))))))))))</f>
        <v>0</v>
      </c>
      <c r="AI22" s="7">
        <f xml:space="preserve"> 13-AH22</f>
        <v>13</v>
      </c>
      <c r="AJ22" s="7">
        <f>(P22/AI22*3)</f>
        <v>0</v>
      </c>
    </row>
    <row r="23" spans="2:36" s="6" customFormat="1" ht="14.2" customHeight="1" x14ac:dyDescent="0.45">
      <c r="B23" s="443" t="str">
        <f>Kapitalbedarf!$B$11</f>
        <v>Telefon, Mobiltelefon</v>
      </c>
      <c r="C23" s="694">
        <f>Kapitalbedarf!$D$11</f>
        <v>0</v>
      </c>
      <c r="D23" s="752"/>
      <c r="E23" s="728"/>
      <c r="F23" s="728"/>
      <c r="G23" s="728"/>
      <c r="H23" s="728"/>
      <c r="I23" s="728"/>
      <c r="J23" s="728"/>
      <c r="K23" s="728"/>
      <c r="L23" s="728"/>
      <c r="M23" s="728"/>
      <c r="N23" s="728"/>
      <c r="O23" s="724"/>
      <c r="P23" s="450">
        <f>SUM(C23:O23)</f>
        <v>0</v>
      </c>
      <c r="Q23" s="435"/>
      <c r="R23" s="432"/>
      <c r="S23" s="432"/>
      <c r="T23" s="433"/>
      <c r="U23" s="458">
        <f>SUM(Q23:T23)</f>
        <v>0</v>
      </c>
      <c r="V23" s="437"/>
      <c r="W23" s="432"/>
      <c r="X23" s="432"/>
      <c r="Y23" s="436"/>
      <c r="Z23" s="473">
        <f>SUM(V23:Y23)</f>
        <v>0</v>
      </c>
    </row>
    <row r="24" spans="2:36" s="6" customFormat="1" ht="14.2" customHeight="1" x14ac:dyDescent="0.45">
      <c r="B24" s="699" t="s">
        <v>472</v>
      </c>
      <c r="C24" s="707"/>
      <c r="D24" s="729">
        <v>0.1</v>
      </c>
      <c r="E24" s="731">
        <v>0.1</v>
      </c>
      <c r="F24" s="731">
        <v>0.1</v>
      </c>
      <c r="G24" s="731">
        <v>0.1</v>
      </c>
      <c r="H24" s="731">
        <v>0.1</v>
      </c>
      <c r="I24" s="731">
        <v>0.1</v>
      </c>
      <c r="J24" s="731">
        <v>0.1</v>
      </c>
      <c r="K24" s="731">
        <v>0.1</v>
      </c>
      <c r="L24" s="731">
        <v>0.1</v>
      </c>
      <c r="M24" s="731">
        <v>0.1</v>
      </c>
      <c r="N24" s="731">
        <v>0.1</v>
      </c>
      <c r="O24" s="732">
        <v>0.1</v>
      </c>
      <c r="P24" s="453"/>
      <c r="Q24" s="428">
        <v>0.1</v>
      </c>
      <c r="R24" s="426">
        <v>0.1</v>
      </c>
      <c r="S24" s="426">
        <v>0.1</v>
      </c>
      <c r="T24" s="430">
        <v>0.1</v>
      </c>
      <c r="U24" s="459"/>
      <c r="V24" s="431">
        <v>0.1</v>
      </c>
      <c r="W24" s="426">
        <v>0.1</v>
      </c>
      <c r="X24" s="426">
        <v>0.1</v>
      </c>
      <c r="Y24" s="429">
        <v>0.1</v>
      </c>
      <c r="Z24" s="474"/>
    </row>
    <row r="25" spans="2:36" s="6" customFormat="1" ht="14.2" customHeight="1" x14ac:dyDescent="0.45">
      <c r="B25" s="442" t="s">
        <v>9</v>
      </c>
      <c r="C25" s="706"/>
      <c r="D25" s="698">
        <f>D23/D24</f>
        <v>0</v>
      </c>
      <c r="E25" s="439">
        <f>D25+(E23/E24)</f>
        <v>0</v>
      </c>
      <c r="F25" s="439">
        <f t="shared" ref="F25" si="80">E25+(F23/F24)</f>
        <v>0</v>
      </c>
      <c r="G25" s="439">
        <f t="shared" ref="G25" si="81">F25+(G23/G24)</f>
        <v>0</v>
      </c>
      <c r="H25" s="439">
        <f t="shared" ref="H25" si="82">G25+(H23/H24)</f>
        <v>0</v>
      </c>
      <c r="I25" s="439">
        <f t="shared" ref="I25" si="83">H25+(I23/I24)</f>
        <v>0</v>
      </c>
      <c r="J25" s="439">
        <f t="shared" ref="J25" si="84">I25+(J23/J24)</f>
        <v>0</v>
      </c>
      <c r="K25" s="439">
        <f t="shared" ref="K25" si="85">J25+(K23/K24)</f>
        <v>0</v>
      </c>
      <c r="L25" s="439">
        <f t="shared" ref="L25" si="86">K25+(L23/L24)</f>
        <v>0</v>
      </c>
      <c r="M25" s="439">
        <f t="shared" ref="M25" si="87">L25+(M23/M24)</f>
        <v>0</v>
      </c>
      <c r="N25" s="439">
        <f t="shared" ref="N25" si="88">M25+(N23/N24)</f>
        <v>0</v>
      </c>
      <c r="O25" s="440">
        <f t="shared" ref="O25" si="89">N25+(O23/O24)</f>
        <v>0</v>
      </c>
      <c r="P25" s="452">
        <f>SUM(D25:O25)</f>
        <v>0</v>
      </c>
      <c r="Q25" s="461">
        <f>(O25*3)+(Q23/Q24)</f>
        <v>0</v>
      </c>
      <c r="R25" s="462">
        <f>Q25+(R23/R24)</f>
        <v>0</v>
      </c>
      <c r="S25" s="462">
        <f t="shared" ref="S25" si="90">R25+(S23/S24)</f>
        <v>0</v>
      </c>
      <c r="T25" s="463">
        <f t="shared" ref="T25" si="91">S25+(T23/T24)</f>
        <v>0</v>
      </c>
      <c r="U25" s="457">
        <f>SUM(Q25:T25)</f>
        <v>0</v>
      </c>
      <c r="V25" s="476">
        <f>T25+(V23/V24)</f>
        <v>0</v>
      </c>
      <c r="W25" s="462">
        <f t="shared" ref="W25" si="92">V25+(W23/W24)</f>
        <v>0</v>
      </c>
      <c r="X25" s="462">
        <f t="shared" ref="X25" si="93">W25+(X23/X24)</f>
        <v>0</v>
      </c>
      <c r="Y25" s="462">
        <f t="shared" ref="Y25" si="94">X25+(Y23/Y24)</f>
        <v>0</v>
      </c>
      <c r="Z25" s="460">
        <f>SUM(V25:Y25)</f>
        <v>0</v>
      </c>
      <c r="AH25" s="7" t="b">
        <f>IF(D23&gt;0,1,(IF(E23&gt;0,2,(IF(F23&gt;0,3,(IF(G23&gt;0,4,(IF(H23&gt;0,5,(IF(I23&gt;0,6,(IF(J23&gt;0,7,(IF(K23&gt;0,8,(IF(L23&gt;0,9,(IF(M23&gt;0,10,(IF(N23&gt;0,11,(IF(O23&gt;0,12)))))))))))))))))))))))</f>
        <v>0</v>
      </c>
      <c r="AI25" s="7">
        <f xml:space="preserve"> 13-AH25</f>
        <v>13</v>
      </c>
      <c r="AJ25" s="7">
        <f>(P25/AI25*3)</f>
        <v>0</v>
      </c>
    </row>
    <row r="26" spans="2:36" ht="14.2" customHeight="1" x14ac:dyDescent="0.45">
      <c r="B26" s="443" t="str">
        <f>Kapitalbedarf!$B$12</f>
        <v>Webseite erstellen (gegen Rechnung)</v>
      </c>
      <c r="C26" s="694">
        <f>Kapitalbedarf!$D$12</f>
        <v>0</v>
      </c>
      <c r="D26" s="752"/>
      <c r="E26" s="728"/>
      <c r="F26" s="728"/>
      <c r="G26" s="728"/>
      <c r="H26" s="728"/>
      <c r="I26" s="728"/>
      <c r="J26" s="728"/>
      <c r="K26" s="728"/>
      <c r="L26" s="728"/>
      <c r="M26" s="728"/>
      <c r="N26" s="728"/>
      <c r="O26" s="724"/>
      <c r="P26" s="450">
        <f>SUM(D26:O26)</f>
        <v>0</v>
      </c>
      <c r="Q26" s="435"/>
      <c r="R26" s="432"/>
      <c r="S26" s="432"/>
      <c r="T26" s="433"/>
      <c r="U26" s="458">
        <f>SUM(Q26:T26)</f>
        <v>0</v>
      </c>
      <c r="V26" s="437"/>
      <c r="W26" s="432"/>
      <c r="X26" s="432"/>
      <c r="Y26" s="436"/>
      <c r="Z26" s="473">
        <f>SUM(V26:Y26)</f>
        <v>0</v>
      </c>
    </row>
    <row r="27" spans="2:36" ht="14.2" customHeight="1" x14ac:dyDescent="0.45">
      <c r="B27" s="699" t="s">
        <v>472</v>
      </c>
      <c r="C27" s="707"/>
      <c r="D27" s="729">
        <v>0.1</v>
      </c>
      <c r="E27" s="729">
        <v>0.1</v>
      </c>
      <c r="F27" s="729">
        <v>0.1</v>
      </c>
      <c r="G27" s="729">
        <v>0.1</v>
      </c>
      <c r="H27" s="729">
        <v>0.1</v>
      </c>
      <c r="I27" s="729">
        <v>0.1</v>
      </c>
      <c r="J27" s="729">
        <v>0.1</v>
      </c>
      <c r="K27" s="729">
        <v>0.1</v>
      </c>
      <c r="L27" s="729">
        <v>0.1</v>
      </c>
      <c r="M27" s="729">
        <v>0.1</v>
      </c>
      <c r="N27" s="729">
        <v>0.1</v>
      </c>
      <c r="O27" s="730">
        <v>0.1</v>
      </c>
      <c r="P27" s="453"/>
      <c r="Q27" s="428">
        <v>0.1</v>
      </c>
      <c r="R27" s="426">
        <v>0.1</v>
      </c>
      <c r="S27" s="426">
        <v>0.1</v>
      </c>
      <c r="T27" s="430">
        <v>0.1</v>
      </c>
      <c r="U27" s="459"/>
      <c r="V27" s="431">
        <v>0.1</v>
      </c>
      <c r="W27" s="426">
        <v>0.1</v>
      </c>
      <c r="X27" s="426">
        <v>0.1</v>
      </c>
      <c r="Y27" s="429">
        <v>0.1</v>
      </c>
      <c r="Z27" s="474"/>
    </row>
    <row r="28" spans="2:36" ht="14.2" customHeight="1" x14ac:dyDescent="0.45">
      <c r="B28" s="442" t="s">
        <v>9</v>
      </c>
      <c r="C28" s="706"/>
      <c r="D28" s="698">
        <f>D26/D27</f>
        <v>0</v>
      </c>
      <c r="E28" s="439">
        <f>D28+(E26/E27)</f>
        <v>0</v>
      </c>
      <c r="F28" s="439">
        <f t="shared" ref="F28" si="95">E28+(F26/F27)</f>
        <v>0</v>
      </c>
      <c r="G28" s="439">
        <f t="shared" ref="G28" si="96">F28+(G26/G27)</f>
        <v>0</v>
      </c>
      <c r="H28" s="439">
        <f t="shared" ref="H28" si="97">G28+(H26/H27)</f>
        <v>0</v>
      </c>
      <c r="I28" s="439">
        <f t="shared" ref="I28" si="98">H28+(I26/I27)</f>
        <v>0</v>
      </c>
      <c r="J28" s="439">
        <f t="shared" ref="J28" si="99">I28+(J26/J27)</f>
        <v>0</v>
      </c>
      <c r="K28" s="439">
        <f t="shared" ref="K28" si="100">J28+(K26/K27)</f>
        <v>0</v>
      </c>
      <c r="L28" s="439">
        <f t="shared" ref="L28" si="101">K28+(L26/L27)</f>
        <v>0</v>
      </c>
      <c r="M28" s="439">
        <f t="shared" ref="M28" si="102">L28+(M26/M27)</f>
        <v>0</v>
      </c>
      <c r="N28" s="439">
        <f t="shared" ref="N28" si="103">M28+(N26/N27)</f>
        <v>0</v>
      </c>
      <c r="O28" s="440">
        <f t="shared" ref="O28" si="104">N28+(O26/O27)</f>
        <v>0</v>
      </c>
      <c r="P28" s="452">
        <f>SUM(D28:O28)</f>
        <v>0</v>
      </c>
      <c r="Q28" s="461">
        <f>(O28*3)+(Q26/Q27)</f>
        <v>0</v>
      </c>
      <c r="R28" s="462">
        <f>Q28+(R26/R27)</f>
        <v>0</v>
      </c>
      <c r="S28" s="462">
        <f t="shared" ref="S28" si="105">R28+(S26/S27)</f>
        <v>0</v>
      </c>
      <c r="T28" s="463">
        <f t="shared" ref="T28" si="106">S28+(T26/T27)</f>
        <v>0</v>
      </c>
      <c r="U28" s="457">
        <f>SUM(Q28:T28)</f>
        <v>0</v>
      </c>
      <c r="V28" s="476">
        <f>T28+(V26/V27)</f>
        <v>0</v>
      </c>
      <c r="W28" s="462">
        <f t="shared" ref="W28" si="107">V28+(W26/W27)</f>
        <v>0</v>
      </c>
      <c r="X28" s="462">
        <f t="shared" ref="X28" si="108">W28+(X26/X27)</f>
        <v>0</v>
      </c>
      <c r="Y28" s="462">
        <f t="shared" ref="Y28" si="109">X28+(Y26/Y27)</f>
        <v>0</v>
      </c>
      <c r="Z28" s="460">
        <f>SUM(V28:Y28)</f>
        <v>0</v>
      </c>
      <c r="AH28" s="7" t="b">
        <f>IF(D26&gt;0,1,(IF(E26&gt;0,2,(IF(F26&gt;0,3,(IF(G26&gt;0,4,(IF(H26&gt;0,5,(IF(I26&gt;0,6,(IF(J26&gt;0,7,(IF(K26&gt;0,8,(IF(L26&gt;0,9,(IF(M26&gt;0,10,(IF(N26&gt;0,11,(IF(O26&gt;0,12)))))))))))))))))))))))</f>
        <v>0</v>
      </c>
      <c r="AI28" s="7">
        <f xml:space="preserve"> 13-AH28</f>
        <v>13</v>
      </c>
      <c r="AJ28" s="7">
        <f>(P28/AI28*3)</f>
        <v>0</v>
      </c>
    </row>
    <row r="29" spans="2:36" s="6" customFormat="1" ht="14.2" customHeight="1" x14ac:dyDescent="0.45">
      <c r="B29" s="443" t="str">
        <f>Kapitalbedarf!$B$13</f>
        <v>Fahrzeuge</v>
      </c>
      <c r="C29" s="694">
        <f>Kapitalbedarf!$D$13</f>
        <v>0</v>
      </c>
      <c r="D29" s="752"/>
      <c r="E29" s="728"/>
      <c r="F29" s="728"/>
      <c r="G29" s="728"/>
      <c r="H29" s="728"/>
      <c r="I29" s="728"/>
      <c r="J29" s="728"/>
      <c r="K29" s="728"/>
      <c r="L29" s="728"/>
      <c r="M29" s="728"/>
      <c r="N29" s="728"/>
      <c r="O29" s="724"/>
      <c r="P29" s="450">
        <f>SUM(D29:O29)</f>
        <v>0</v>
      </c>
      <c r="Q29" s="435"/>
      <c r="R29" s="432"/>
      <c r="S29" s="432"/>
      <c r="T29" s="433"/>
      <c r="U29" s="458">
        <f>SUM(Q29:T29)</f>
        <v>0</v>
      </c>
      <c r="V29" s="437"/>
      <c r="W29" s="432"/>
      <c r="X29" s="432"/>
      <c r="Y29" s="436"/>
      <c r="Z29" s="473">
        <f>SUM(V29:Y29)</f>
        <v>0</v>
      </c>
    </row>
    <row r="30" spans="2:36" s="6" customFormat="1" ht="14.2" customHeight="1" x14ac:dyDescent="0.45">
      <c r="B30" s="699" t="s">
        <v>472</v>
      </c>
      <c r="C30" s="707"/>
      <c r="D30" s="729">
        <v>0.1</v>
      </c>
      <c r="E30" s="729">
        <v>0.1</v>
      </c>
      <c r="F30" s="729">
        <v>0.1</v>
      </c>
      <c r="G30" s="729">
        <v>0.1</v>
      </c>
      <c r="H30" s="729">
        <v>0.1</v>
      </c>
      <c r="I30" s="729">
        <v>0.1</v>
      </c>
      <c r="J30" s="729">
        <v>0.1</v>
      </c>
      <c r="K30" s="729">
        <v>0.1</v>
      </c>
      <c r="L30" s="729">
        <v>0.1</v>
      </c>
      <c r="M30" s="729">
        <v>0.1</v>
      </c>
      <c r="N30" s="731">
        <v>0.1</v>
      </c>
      <c r="O30" s="732">
        <v>0.1</v>
      </c>
      <c r="P30" s="453"/>
      <c r="Q30" s="428">
        <v>0.1</v>
      </c>
      <c r="R30" s="426">
        <v>0.1</v>
      </c>
      <c r="S30" s="426">
        <v>0.1</v>
      </c>
      <c r="T30" s="430">
        <v>0.1</v>
      </c>
      <c r="U30" s="459"/>
      <c r="V30" s="431">
        <v>0.1</v>
      </c>
      <c r="W30" s="426">
        <v>0.1</v>
      </c>
      <c r="X30" s="426">
        <v>0.1</v>
      </c>
      <c r="Y30" s="429">
        <v>0.1</v>
      </c>
      <c r="Z30" s="474"/>
    </row>
    <row r="31" spans="2:36" ht="14.2" customHeight="1" x14ac:dyDescent="0.45">
      <c r="B31" s="442" t="s">
        <v>9</v>
      </c>
      <c r="C31" s="706"/>
      <c r="D31" s="476">
        <f>D29/D30</f>
        <v>0</v>
      </c>
      <c r="E31" s="439">
        <f>D31+(E29/E30)</f>
        <v>0</v>
      </c>
      <c r="F31" s="439">
        <f t="shared" ref="F31" si="110">E31+(F29/F30)</f>
        <v>0</v>
      </c>
      <c r="G31" s="439">
        <f t="shared" ref="G31" si="111">F31+(G29/G30)</f>
        <v>0</v>
      </c>
      <c r="H31" s="439">
        <f t="shared" ref="H31" si="112">G31+(H29/H30)</f>
        <v>0</v>
      </c>
      <c r="I31" s="439">
        <f t="shared" ref="I31" si="113">H31+(I29/I30)</f>
        <v>0</v>
      </c>
      <c r="J31" s="439">
        <f t="shared" ref="J31" si="114">I31+(J29/J30)</f>
        <v>0</v>
      </c>
      <c r="K31" s="439">
        <f t="shared" ref="K31" si="115">J31+(K29/K30)</f>
        <v>0</v>
      </c>
      <c r="L31" s="439">
        <f t="shared" ref="L31" si="116">K31+(L29/L30)</f>
        <v>0</v>
      </c>
      <c r="M31" s="439">
        <f t="shared" ref="M31" si="117">L31+(M29/M30)</f>
        <v>0</v>
      </c>
      <c r="N31" s="439">
        <f t="shared" ref="N31" si="118">M31+(N29/N30)</f>
        <v>0</v>
      </c>
      <c r="O31" s="440">
        <f t="shared" ref="O31" si="119">N31+(O29/O30)</f>
        <v>0</v>
      </c>
      <c r="P31" s="452">
        <f>SUM(D31:O31)</f>
        <v>0</v>
      </c>
      <c r="Q31" s="461">
        <f>(O31*3)+(Q29/Q30)</f>
        <v>0</v>
      </c>
      <c r="R31" s="462">
        <f>Q31+(R29/R30)</f>
        <v>0</v>
      </c>
      <c r="S31" s="462">
        <f t="shared" ref="S31" si="120">R31+(S29/S30)</f>
        <v>0</v>
      </c>
      <c r="T31" s="463">
        <f t="shared" ref="T31" si="121">S31+(T29/T30)</f>
        <v>0</v>
      </c>
      <c r="U31" s="457">
        <f>SUM(Q31:T31)</f>
        <v>0</v>
      </c>
      <c r="V31" s="476">
        <f>T31+(V29/V30)</f>
        <v>0</v>
      </c>
      <c r="W31" s="462">
        <f t="shared" ref="W31" si="122">V31+(W29/W30)</f>
        <v>0</v>
      </c>
      <c r="X31" s="462">
        <f t="shared" ref="X31" si="123">W31+(X29/X30)</f>
        <v>0</v>
      </c>
      <c r="Y31" s="462">
        <f t="shared" ref="Y31" si="124">X31+(Y29/Y30)</f>
        <v>0</v>
      </c>
      <c r="Z31" s="460">
        <f>SUM(V31:Y31)</f>
        <v>0</v>
      </c>
      <c r="AH31" s="7" t="b">
        <f>IF(D29&gt;0,1,(IF(E29&gt;0,2,(IF(F29&gt;0,3,(IF(G29&gt;0,4,(IF(H29&gt;0,5,(IF(I29&gt;0,6,(IF(J29&gt;0,7,(IF(K29&gt;0,8,(IF(L29&gt;0,9,(IF(M29&gt;0,10,(IF(N29&gt;0,11,(IF(O29&gt;0,12)))))))))))))))))))))))</f>
        <v>0</v>
      </c>
      <c r="AI31" s="7">
        <f xml:space="preserve"> 13-AH31</f>
        <v>13</v>
      </c>
      <c r="AJ31" s="7">
        <f>(P31/AI31*3)</f>
        <v>0</v>
      </c>
    </row>
    <row r="32" spans="2:36" ht="14.2" customHeight="1" x14ac:dyDescent="0.45">
      <c r="B32" s="444" t="str">
        <f>Kapitalbedarf!$B$14</f>
        <v xml:space="preserve">Sonstiges </v>
      </c>
      <c r="C32" s="695">
        <f>Kapitalbedarf!$D$14</f>
        <v>0</v>
      </c>
      <c r="D32" s="751"/>
      <c r="E32" s="733"/>
      <c r="F32" s="733"/>
      <c r="G32" s="733"/>
      <c r="H32" s="733"/>
      <c r="I32" s="733"/>
      <c r="J32" s="733"/>
      <c r="K32" s="733"/>
      <c r="L32" s="733"/>
      <c r="M32" s="733"/>
      <c r="N32" s="733"/>
      <c r="O32" s="734"/>
      <c r="P32" s="450">
        <f>SUM(D32:O32)</f>
        <v>0</v>
      </c>
      <c r="Q32" s="435"/>
      <c r="R32" s="432"/>
      <c r="S32" s="432"/>
      <c r="T32" s="433"/>
      <c r="U32" s="458">
        <f>SUM(Q32:T32)</f>
        <v>0</v>
      </c>
      <c r="V32" s="437"/>
      <c r="W32" s="432"/>
      <c r="X32" s="432"/>
      <c r="Y32" s="436"/>
      <c r="Z32" s="473">
        <f>SUM(V32:Y32)</f>
        <v>0</v>
      </c>
    </row>
    <row r="33" spans="2:36" ht="14.2" customHeight="1" x14ac:dyDescent="0.45">
      <c r="B33" s="699" t="s">
        <v>472</v>
      </c>
      <c r="C33" s="707"/>
      <c r="D33" s="735">
        <v>0.1</v>
      </c>
      <c r="E33" s="735">
        <v>0.1</v>
      </c>
      <c r="F33" s="735">
        <v>0.1</v>
      </c>
      <c r="G33" s="735">
        <v>0.1</v>
      </c>
      <c r="H33" s="735">
        <v>0.1</v>
      </c>
      <c r="I33" s="735">
        <v>0.1</v>
      </c>
      <c r="J33" s="735">
        <v>0.1</v>
      </c>
      <c r="K33" s="735">
        <v>0.1</v>
      </c>
      <c r="L33" s="735">
        <v>0.1</v>
      </c>
      <c r="M33" s="735">
        <v>0.1</v>
      </c>
      <c r="N33" s="735">
        <v>0.1</v>
      </c>
      <c r="O33" s="736">
        <v>0.1</v>
      </c>
      <c r="P33" s="453"/>
      <c r="Q33" s="428">
        <v>0.1</v>
      </c>
      <c r="R33" s="426">
        <v>0.1</v>
      </c>
      <c r="S33" s="426">
        <v>0.1</v>
      </c>
      <c r="T33" s="430">
        <v>0.1</v>
      </c>
      <c r="U33" s="459"/>
      <c r="V33" s="431">
        <v>0.1</v>
      </c>
      <c r="W33" s="426">
        <v>0.1</v>
      </c>
      <c r="X33" s="426">
        <v>0.1</v>
      </c>
      <c r="Y33" s="429">
        <v>0.1</v>
      </c>
      <c r="Z33" s="474"/>
    </row>
    <row r="34" spans="2:36" ht="14.2" customHeight="1" x14ac:dyDescent="0.45">
      <c r="B34" s="697" t="s">
        <v>9</v>
      </c>
      <c r="C34" s="706"/>
      <c r="D34" s="698">
        <f>D32/D33</f>
        <v>0</v>
      </c>
      <c r="E34" s="439">
        <f>D34+(E32/E33)</f>
        <v>0</v>
      </c>
      <c r="F34" s="439">
        <f t="shared" ref="F34" si="125">E34+(F32/F33)</f>
        <v>0</v>
      </c>
      <c r="G34" s="439">
        <f t="shared" ref="G34" si="126">F34+(G32/G33)</f>
        <v>0</v>
      </c>
      <c r="H34" s="439">
        <f t="shared" ref="H34" si="127">G34+(H32/H33)</f>
        <v>0</v>
      </c>
      <c r="I34" s="439">
        <f t="shared" ref="I34" si="128">H34+(I32/I33)</f>
        <v>0</v>
      </c>
      <c r="J34" s="439">
        <f t="shared" ref="J34" si="129">I34+(J32/J33)</f>
        <v>0</v>
      </c>
      <c r="K34" s="439">
        <f t="shared" ref="K34" si="130">J34+(K32/K33)</f>
        <v>0</v>
      </c>
      <c r="L34" s="439">
        <f t="shared" ref="L34" si="131">K34+(L32/L33)</f>
        <v>0</v>
      </c>
      <c r="M34" s="439">
        <f t="shared" ref="M34" si="132">L34+(M32/M33)</f>
        <v>0</v>
      </c>
      <c r="N34" s="439">
        <f t="shared" ref="N34" si="133">M34+(N32/N33)</f>
        <v>0</v>
      </c>
      <c r="O34" s="440">
        <f t="shared" ref="O34" si="134">N34+(O32/O33)</f>
        <v>0</v>
      </c>
      <c r="P34" s="452">
        <f>SUM(D34:O34)</f>
        <v>0</v>
      </c>
      <c r="Q34" s="461">
        <f>(O34*3)+(Q32/Q33)</f>
        <v>0</v>
      </c>
      <c r="R34" s="462">
        <f>Q34+(R32/R33)</f>
        <v>0</v>
      </c>
      <c r="S34" s="462">
        <f t="shared" ref="S34" si="135">R34+(S32/S33)</f>
        <v>0</v>
      </c>
      <c r="T34" s="463">
        <f t="shared" ref="T34" si="136">S34+(T32/T33)</f>
        <v>0</v>
      </c>
      <c r="U34" s="457">
        <f>SUM(Q34:T34)</f>
        <v>0</v>
      </c>
      <c r="V34" s="476">
        <f>T34+(V32/V33)</f>
        <v>0</v>
      </c>
      <c r="W34" s="462">
        <f t="shared" ref="W34" si="137">V34+(W32/W33)</f>
        <v>0</v>
      </c>
      <c r="X34" s="462">
        <f t="shared" ref="X34" si="138">W34+(X32/X33)</f>
        <v>0</v>
      </c>
      <c r="Y34" s="462">
        <f t="shared" ref="Y34" si="139">X34+(Y32/Y33)</f>
        <v>0</v>
      </c>
      <c r="Z34" s="460">
        <f>SUM(V34:Y34)</f>
        <v>0</v>
      </c>
      <c r="AH34" s="7" t="b">
        <f>IF(D32&gt;0,1,(IF(E32&gt;0,2,(IF(F32&gt;0,3,(IF(G32&gt;0,4,(IF(H32&gt;0,5,(IF(I32&gt;0,6,(IF(J32&gt;0,7,(IF(K32&gt;0,8,(IF(L32&gt;0,9,(IF(M32&gt;0,10,(IF(N32&gt;0,11,(IF(O32&gt;0,12)))))))))))))))))))))))</f>
        <v>0</v>
      </c>
      <c r="AI34" s="7">
        <f xml:space="preserve"> 13-AH34</f>
        <v>13</v>
      </c>
      <c r="AJ34" s="7">
        <f>(P34/AI34*3)</f>
        <v>0</v>
      </c>
    </row>
    <row r="35" spans="2:36" ht="14.2" customHeight="1" x14ac:dyDescent="0.45">
      <c r="B35" s="446" t="str">
        <f>Kapitalbedarf!$B$15</f>
        <v>N.N.</v>
      </c>
      <c r="C35" s="695">
        <f>Kapitalbedarf!$D$15</f>
        <v>0</v>
      </c>
      <c r="D35" s="754"/>
      <c r="E35" s="737"/>
      <c r="F35" s="737"/>
      <c r="G35" s="737"/>
      <c r="H35" s="737"/>
      <c r="I35" s="737"/>
      <c r="J35" s="738"/>
      <c r="K35" s="739"/>
      <c r="L35" s="737"/>
      <c r="M35" s="737"/>
      <c r="N35" s="737"/>
      <c r="O35" s="740"/>
      <c r="P35" s="450">
        <f>SUM(D35:O35)</f>
        <v>0</v>
      </c>
      <c r="Q35" s="435"/>
      <c r="R35" s="432"/>
      <c r="S35" s="432"/>
      <c r="T35" s="433"/>
      <c r="U35" s="458">
        <f>SUM(Q35:T35)</f>
        <v>0</v>
      </c>
      <c r="V35" s="437"/>
      <c r="W35" s="432"/>
      <c r="X35" s="432"/>
      <c r="Y35" s="436"/>
      <c r="Z35" s="473">
        <f>SUM(V35:Y35)</f>
        <v>0</v>
      </c>
    </row>
    <row r="36" spans="2:36" ht="14.2" customHeight="1" x14ac:dyDescent="0.45">
      <c r="B36" s="699" t="s">
        <v>472</v>
      </c>
      <c r="C36" s="707"/>
      <c r="D36" s="741">
        <v>0.1</v>
      </c>
      <c r="E36" s="735">
        <v>0.1</v>
      </c>
      <c r="F36" s="735">
        <v>0.1</v>
      </c>
      <c r="G36" s="735">
        <v>0.1</v>
      </c>
      <c r="H36" s="735">
        <v>0.1</v>
      </c>
      <c r="I36" s="735">
        <v>0.1</v>
      </c>
      <c r="J36" s="735">
        <v>0.1</v>
      </c>
      <c r="K36" s="735">
        <v>0.1</v>
      </c>
      <c r="L36" s="735">
        <v>0.1</v>
      </c>
      <c r="M36" s="735">
        <v>0.1</v>
      </c>
      <c r="N36" s="735">
        <v>0.1</v>
      </c>
      <c r="O36" s="730">
        <v>0.1</v>
      </c>
      <c r="P36" s="453"/>
      <c r="Q36" s="428">
        <v>0.1</v>
      </c>
      <c r="R36" s="426">
        <v>0.1</v>
      </c>
      <c r="S36" s="426">
        <v>0.1</v>
      </c>
      <c r="T36" s="430">
        <v>0.1</v>
      </c>
      <c r="U36" s="459"/>
      <c r="V36" s="431">
        <v>0.1</v>
      </c>
      <c r="W36" s="426">
        <v>0.1</v>
      </c>
      <c r="X36" s="426">
        <v>0.1</v>
      </c>
      <c r="Y36" s="429">
        <v>0.1</v>
      </c>
      <c r="Z36" s="474"/>
    </row>
    <row r="37" spans="2:36" ht="14.2" customHeight="1" x14ac:dyDescent="0.45">
      <c r="B37" s="445" t="s">
        <v>9</v>
      </c>
      <c r="C37" s="706"/>
      <c r="D37" s="698">
        <f>D35/D36</f>
        <v>0</v>
      </c>
      <c r="E37" s="439">
        <f>D37+(E35/E36)</f>
        <v>0</v>
      </c>
      <c r="F37" s="439">
        <f t="shared" ref="F37" si="140">E37+(F35/F36)</f>
        <v>0</v>
      </c>
      <c r="G37" s="439">
        <f t="shared" ref="G37" si="141">F37+(G35/G36)</f>
        <v>0</v>
      </c>
      <c r="H37" s="439">
        <f t="shared" ref="H37" si="142">G37+(H35/H36)</f>
        <v>0</v>
      </c>
      <c r="I37" s="439">
        <f t="shared" ref="I37" si="143">H37+(I35/I36)</f>
        <v>0</v>
      </c>
      <c r="J37" s="439">
        <f t="shared" ref="J37" si="144">I37+(J35/J36)</f>
        <v>0</v>
      </c>
      <c r="K37" s="439">
        <f t="shared" ref="K37" si="145">J37+(K35/K36)</f>
        <v>0</v>
      </c>
      <c r="L37" s="439">
        <f t="shared" ref="L37" si="146">K37+(L35/L36)</f>
        <v>0</v>
      </c>
      <c r="M37" s="439">
        <f t="shared" ref="M37" si="147">L37+(M35/M36)</f>
        <v>0</v>
      </c>
      <c r="N37" s="439">
        <f t="shared" ref="N37" si="148">M37+(N35/N36)</f>
        <v>0</v>
      </c>
      <c r="O37" s="440">
        <f t="shared" ref="O37" si="149">N37+(O35/O36)</f>
        <v>0</v>
      </c>
      <c r="P37" s="452">
        <f>SUM(D37:O37)</f>
        <v>0</v>
      </c>
      <c r="Q37" s="461">
        <f>(O37*3)+(Q35/Q36)</f>
        <v>0</v>
      </c>
      <c r="R37" s="462">
        <f>Q37+(R35/R36)</f>
        <v>0</v>
      </c>
      <c r="S37" s="462">
        <f t="shared" ref="S37" si="150">R37+(S35/S36)</f>
        <v>0</v>
      </c>
      <c r="T37" s="463">
        <f t="shared" ref="T37" si="151">S37+(T35/T36)</f>
        <v>0</v>
      </c>
      <c r="U37" s="457">
        <f>SUM(Q37:T37)</f>
        <v>0</v>
      </c>
      <c r="V37" s="476">
        <f>T37+(V35/V36)</f>
        <v>0</v>
      </c>
      <c r="W37" s="462">
        <f t="shared" ref="W37" si="152">V37+(W35/W36)</f>
        <v>0</v>
      </c>
      <c r="X37" s="462">
        <f t="shared" ref="X37" si="153">W37+(X35/X36)</f>
        <v>0</v>
      </c>
      <c r="Y37" s="462">
        <f t="shared" ref="Y37" si="154">X37+(Y35/Y36)</f>
        <v>0</v>
      </c>
      <c r="Z37" s="460">
        <f>SUM(V37:Y37)</f>
        <v>0</v>
      </c>
      <c r="AH37" s="7" t="b">
        <f>IF(D35&gt;0,1,(IF(E35&gt;0,2,(IF(F35&gt;0,3,(IF(G35&gt;0,4,(IF(H35&gt;0,5,(IF(I35&gt;0,6,(IF(J35&gt;0,7,(IF(K35&gt;0,8,(IF(L35&gt;0,9,(IF(M35&gt;0,10,(IF(N35&gt;0,11,(IF(O35&gt;0,12)))))))))))))))))))))))</f>
        <v>0</v>
      </c>
      <c r="AI37" s="7">
        <f xml:space="preserve"> 13-AH37</f>
        <v>13</v>
      </c>
      <c r="AJ37" s="7">
        <f>(P37/AI37*3)</f>
        <v>0</v>
      </c>
    </row>
    <row r="38" spans="2:36" ht="14.2" customHeight="1" x14ac:dyDescent="0.45">
      <c r="B38" s="446" t="str">
        <f>Kapitalbedarf!$B$16</f>
        <v>N.N.</v>
      </c>
      <c r="C38" s="695">
        <f>Kapitalbedarf!$D$16</f>
        <v>0</v>
      </c>
      <c r="D38" s="754"/>
      <c r="E38" s="737"/>
      <c r="F38" s="737"/>
      <c r="G38" s="737"/>
      <c r="H38" s="737"/>
      <c r="I38" s="737"/>
      <c r="J38" s="737"/>
      <c r="K38" s="737"/>
      <c r="L38" s="737"/>
      <c r="M38" s="737"/>
      <c r="N38" s="737"/>
      <c r="O38" s="740"/>
      <c r="P38" s="450">
        <f>SUM(D38:O38)</f>
        <v>0</v>
      </c>
      <c r="Q38" s="435"/>
      <c r="R38" s="432"/>
      <c r="S38" s="432"/>
      <c r="T38" s="433"/>
      <c r="U38" s="458">
        <f>SUM(Q38:T38)</f>
        <v>0</v>
      </c>
      <c r="V38" s="437"/>
      <c r="W38" s="432"/>
      <c r="X38" s="432"/>
      <c r="Y38" s="436"/>
      <c r="Z38" s="473">
        <f>SUM(V38:Y38)</f>
        <v>0</v>
      </c>
    </row>
    <row r="39" spans="2:36" ht="14.2" customHeight="1" x14ac:dyDescent="0.45">
      <c r="B39" s="699" t="s">
        <v>472</v>
      </c>
      <c r="C39" s="707"/>
      <c r="D39" s="741">
        <v>0.1</v>
      </c>
      <c r="E39" s="735">
        <v>0.1</v>
      </c>
      <c r="F39" s="735">
        <v>0.1</v>
      </c>
      <c r="G39" s="735">
        <v>0.1</v>
      </c>
      <c r="H39" s="735">
        <v>0.1</v>
      </c>
      <c r="I39" s="735">
        <v>0.1</v>
      </c>
      <c r="J39" s="735">
        <v>0.1</v>
      </c>
      <c r="K39" s="735">
        <v>0.1</v>
      </c>
      <c r="L39" s="735">
        <v>0.1</v>
      </c>
      <c r="M39" s="735">
        <v>0.1</v>
      </c>
      <c r="N39" s="735">
        <v>0.1</v>
      </c>
      <c r="O39" s="730">
        <v>0.1</v>
      </c>
      <c r="P39" s="453"/>
      <c r="Q39" s="428">
        <v>0.1</v>
      </c>
      <c r="R39" s="426">
        <v>0.1</v>
      </c>
      <c r="S39" s="426">
        <v>0.1</v>
      </c>
      <c r="T39" s="430">
        <v>0.1</v>
      </c>
      <c r="U39" s="459"/>
      <c r="V39" s="431">
        <v>0.1</v>
      </c>
      <c r="W39" s="426">
        <v>0.1</v>
      </c>
      <c r="X39" s="426">
        <v>0.1</v>
      </c>
      <c r="Y39" s="429">
        <v>0.1</v>
      </c>
      <c r="Z39" s="474"/>
    </row>
    <row r="40" spans="2:36" ht="14.2" customHeight="1" x14ac:dyDescent="0.45">
      <c r="B40" s="445" t="s">
        <v>9</v>
      </c>
      <c r="C40" s="706"/>
      <c r="D40" s="476">
        <f>D38/D39</f>
        <v>0</v>
      </c>
      <c r="E40" s="439">
        <f>D40+(E38/E39)</f>
        <v>0</v>
      </c>
      <c r="F40" s="439">
        <f t="shared" ref="F40" si="155">E40+(F38/F39)</f>
        <v>0</v>
      </c>
      <c r="G40" s="439">
        <f t="shared" ref="G40" si="156">F40+(G38/G39)</f>
        <v>0</v>
      </c>
      <c r="H40" s="439">
        <f t="shared" ref="H40" si="157">G40+(H38/H39)</f>
        <v>0</v>
      </c>
      <c r="I40" s="439">
        <f t="shared" ref="I40" si="158">H40+(I38/I39)</f>
        <v>0</v>
      </c>
      <c r="J40" s="439">
        <f t="shared" ref="J40" si="159">I40+(J38/J39)</f>
        <v>0</v>
      </c>
      <c r="K40" s="439">
        <f t="shared" ref="K40" si="160">J40+(K38/K39)</f>
        <v>0</v>
      </c>
      <c r="L40" s="439">
        <f t="shared" ref="L40" si="161">K40+(L38/L39)</f>
        <v>0</v>
      </c>
      <c r="M40" s="439">
        <f t="shared" ref="M40" si="162">L40+(M38/M39)</f>
        <v>0</v>
      </c>
      <c r="N40" s="439">
        <f t="shared" ref="N40" si="163">M40+(N38/N39)</f>
        <v>0</v>
      </c>
      <c r="O40" s="440">
        <f t="shared" ref="O40" si="164">N40+(O38/O39)</f>
        <v>0</v>
      </c>
      <c r="P40" s="452">
        <f>SUM(D40:O40)</f>
        <v>0</v>
      </c>
      <c r="Q40" s="461">
        <f>(O40*3)+(Q38/Q39)</f>
        <v>0</v>
      </c>
      <c r="R40" s="462">
        <f>Q40+(R38/R39)</f>
        <v>0</v>
      </c>
      <c r="S40" s="462">
        <f t="shared" ref="S40" si="165">R40+(S38/S39)</f>
        <v>0</v>
      </c>
      <c r="T40" s="463">
        <f t="shared" ref="T40" si="166">S40+(T38/T39)</f>
        <v>0</v>
      </c>
      <c r="U40" s="457">
        <f>SUM(Q40:T40)</f>
        <v>0</v>
      </c>
      <c r="V40" s="476">
        <f>T40+(V38/V39)</f>
        <v>0</v>
      </c>
      <c r="W40" s="462">
        <f t="shared" ref="W40" si="167">V40+(W38/W39)</f>
        <v>0</v>
      </c>
      <c r="X40" s="462">
        <f t="shared" ref="X40" si="168">W40+(X38/X39)</f>
        <v>0</v>
      </c>
      <c r="Y40" s="462">
        <f t="shared" ref="Y40" si="169">X40+(Y38/Y39)</f>
        <v>0</v>
      </c>
      <c r="Z40" s="460">
        <f>SUM(V40:Y40)</f>
        <v>0</v>
      </c>
      <c r="AH40" s="7" t="b">
        <f>IF(D38&gt;0,1,(IF(E38&gt;0,2,(IF(F38&gt;0,3,(IF(G38&gt;0,4,(IF(H38&gt;0,5,(IF(I38&gt;0,6,(IF(J38&gt;0,7,(IF(K38&gt;0,8,(IF(L38&gt;0,9,(IF(M38&gt;0,10,(IF(N38&gt;0,11,(IF(O38&gt;0,12)))))))))))))))))))))))</f>
        <v>0</v>
      </c>
      <c r="AI40" s="7">
        <f xml:space="preserve"> 13-AH40</f>
        <v>13</v>
      </c>
      <c r="AJ40" s="7">
        <f>(P40/AI40*3)</f>
        <v>0</v>
      </c>
    </row>
    <row r="41" spans="2:36" s="6" customFormat="1" ht="14.2" customHeight="1" x14ac:dyDescent="0.45">
      <c r="B41" s="443" t="s">
        <v>483</v>
      </c>
      <c r="C41" s="755">
        <f>Kapitalbedarf!$C$17</f>
        <v>0</v>
      </c>
      <c r="D41" s="742"/>
      <c r="E41" s="728"/>
      <c r="F41" s="728"/>
      <c r="G41" s="728"/>
      <c r="H41" s="728"/>
      <c r="I41" s="728"/>
      <c r="J41" s="728"/>
      <c r="K41" s="728"/>
      <c r="L41" s="728"/>
      <c r="M41" s="728"/>
      <c r="N41" s="728"/>
      <c r="O41" s="724"/>
      <c r="P41" s="454">
        <f>SUM(D41:O41)</f>
        <v>0</v>
      </c>
      <c r="Q41" s="437"/>
      <c r="R41" s="434"/>
      <c r="S41" s="434"/>
      <c r="T41" s="433"/>
      <c r="U41" s="450">
        <f>SUM(Q41:T41)</f>
        <v>0</v>
      </c>
      <c r="V41" s="438"/>
      <c r="W41" s="434"/>
      <c r="X41" s="434"/>
      <c r="Y41" s="789"/>
      <c r="Z41" s="475">
        <f>SUM(V41:Y41)</f>
        <v>0</v>
      </c>
    </row>
    <row r="42" spans="2:36" s="6" customFormat="1" ht="14.2" customHeight="1" x14ac:dyDescent="0.45">
      <c r="B42" s="442" t="s">
        <v>471</v>
      </c>
      <c r="C42" s="706"/>
      <c r="D42" s="743">
        <f>D41</f>
        <v>0</v>
      </c>
      <c r="E42" s="744">
        <f t="shared" ref="E42:Y42" si="170">E41</f>
        <v>0</v>
      </c>
      <c r="F42" s="744">
        <f t="shared" si="170"/>
        <v>0</v>
      </c>
      <c r="G42" s="744">
        <f t="shared" si="170"/>
        <v>0</v>
      </c>
      <c r="H42" s="744">
        <f t="shared" si="170"/>
        <v>0</v>
      </c>
      <c r="I42" s="744">
        <f t="shared" si="170"/>
        <v>0</v>
      </c>
      <c r="J42" s="744">
        <f t="shared" si="170"/>
        <v>0</v>
      </c>
      <c r="K42" s="744">
        <f t="shared" si="170"/>
        <v>0</v>
      </c>
      <c r="L42" s="744">
        <f t="shared" si="170"/>
        <v>0</v>
      </c>
      <c r="M42" s="744">
        <f t="shared" si="170"/>
        <v>0</v>
      </c>
      <c r="N42" s="744">
        <f t="shared" si="170"/>
        <v>0</v>
      </c>
      <c r="O42" s="745">
        <f t="shared" si="170"/>
        <v>0</v>
      </c>
      <c r="P42" s="452">
        <f>SUM(D42:O42)</f>
        <v>0</v>
      </c>
      <c r="Q42" s="464">
        <f t="shared" si="170"/>
        <v>0</v>
      </c>
      <c r="R42" s="439">
        <f t="shared" si="170"/>
        <v>0</v>
      </c>
      <c r="S42" s="439">
        <f t="shared" si="170"/>
        <v>0</v>
      </c>
      <c r="T42" s="463">
        <f t="shared" si="170"/>
        <v>0</v>
      </c>
      <c r="U42" s="452">
        <f>SUM(Q42:T42)</f>
        <v>0</v>
      </c>
      <c r="V42" s="464">
        <f t="shared" si="170"/>
        <v>0</v>
      </c>
      <c r="W42" s="439">
        <f t="shared" si="170"/>
        <v>0</v>
      </c>
      <c r="X42" s="439">
        <f t="shared" si="170"/>
        <v>0</v>
      </c>
      <c r="Y42" s="467">
        <f t="shared" si="170"/>
        <v>0</v>
      </c>
      <c r="Z42" s="460">
        <f>SUM(V42:Y42)</f>
        <v>0</v>
      </c>
    </row>
    <row r="43" spans="2:36" s="6" customFormat="1" ht="6.75" customHeight="1" x14ac:dyDescent="0.45">
      <c r="B43" s="447"/>
      <c r="C43" s="690"/>
      <c r="D43" s="689"/>
      <c r="E43" s="448"/>
      <c r="F43" s="448"/>
      <c r="G43" s="448"/>
      <c r="H43" s="448"/>
      <c r="I43" s="448"/>
      <c r="J43" s="448"/>
      <c r="K43" s="448"/>
      <c r="L43" s="448"/>
      <c r="M43" s="448"/>
      <c r="N43" s="448"/>
      <c r="O43" s="449"/>
      <c r="P43" s="455"/>
      <c r="Q43" s="465"/>
      <c r="R43" s="246"/>
      <c r="S43" s="246"/>
      <c r="T43" s="466"/>
      <c r="U43" s="457"/>
      <c r="V43" s="468"/>
      <c r="W43" s="246"/>
      <c r="X43" s="246"/>
      <c r="Y43" s="469"/>
      <c r="Z43" s="460"/>
    </row>
    <row r="44" spans="2:36" s="769" customFormat="1" ht="18" customHeight="1" x14ac:dyDescent="0.4">
      <c r="B44" s="758" t="s">
        <v>451</v>
      </c>
      <c r="C44" s="756"/>
      <c r="D44" s="759">
        <f t="shared" ref="D44:Y44" si="171">D5+D8+D11+D14+D17+D20+D23+D26+D29+D41+D32+D35+D38</f>
        <v>0</v>
      </c>
      <c r="E44" s="759">
        <f t="shared" si="171"/>
        <v>0</v>
      </c>
      <c r="F44" s="759">
        <f t="shared" si="171"/>
        <v>0</v>
      </c>
      <c r="G44" s="759">
        <f t="shared" si="171"/>
        <v>0</v>
      </c>
      <c r="H44" s="759">
        <f t="shared" si="171"/>
        <v>0</v>
      </c>
      <c r="I44" s="759">
        <f t="shared" si="171"/>
        <v>0</v>
      </c>
      <c r="J44" s="759">
        <f t="shared" si="171"/>
        <v>0</v>
      </c>
      <c r="K44" s="759">
        <f t="shared" si="171"/>
        <v>0</v>
      </c>
      <c r="L44" s="759">
        <f t="shared" si="171"/>
        <v>0</v>
      </c>
      <c r="M44" s="759">
        <f t="shared" si="171"/>
        <v>0</v>
      </c>
      <c r="N44" s="759">
        <f t="shared" si="171"/>
        <v>0</v>
      </c>
      <c r="O44" s="760">
        <f t="shared" si="171"/>
        <v>0</v>
      </c>
      <c r="P44" s="761">
        <f>SUM(D44:O44)</f>
        <v>0</v>
      </c>
      <c r="Q44" s="762">
        <f t="shared" si="171"/>
        <v>0</v>
      </c>
      <c r="R44" s="763">
        <f t="shared" si="171"/>
        <v>0</v>
      </c>
      <c r="S44" s="763">
        <f t="shared" si="171"/>
        <v>0</v>
      </c>
      <c r="T44" s="764">
        <f t="shared" si="171"/>
        <v>0</v>
      </c>
      <c r="U44" s="765">
        <f>SUM(Q44:T44)</f>
        <v>0</v>
      </c>
      <c r="V44" s="766">
        <f t="shared" si="171"/>
        <v>0</v>
      </c>
      <c r="W44" s="763">
        <f t="shared" si="171"/>
        <v>0</v>
      </c>
      <c r="X44" s="763">
        <f t="shared" si="171"/>
        <v>0</v>
      </c>
      <c r="Y44" s="767">
        <f t="shared" si="171"/>
        <v>0</v>
      </c>
      <c r="Z44" s="768">
        <f>SUM(V44:Y44)</f>
        <v>0</v>
      </c>
    </row>
    <row r="45" spans="2:36" ht="7.5" customHeight="1" x14ac:dyDescent="0.45">
      <c r="B45" s="59"/>
      <c r="C45" s="757"/>
      <c r="D45" s="746"/>
      <c r="E45" s="747"/>
      <c r="F45" s="747"/>
      <c r="G45" s="747"/>
      <c r="H45" s="747"/>
      <c r="I45" s="747"/>
      <c r="J45" s="747"/>
      <c r="K45" s="747"/>
      <c r="L45" s="747"/>
      <c r="M45" s="747"/>
      <c r="N45" s="747"/>
      <c r="O45" s="748"/>
      <c r="P45" s="456"/>
      <c r="Q45" s="247"/>
      <c r="R45" s="245"/>
      <c r="S45" s="245"/>
      <c r="T45" s="248"/>
      <c r="U45" s="460"/>
      <c r="V45" s="470"/>
      <c r="W45" s="245"/>
      <c r="X45" s="245"/>
      <c r="Y45" s="248"/>
      <c r="Z45" s="460"/>
    </row>
    <row r="46" spans="2:36" s="769" customFormat="1" ht="18" customHeight="1" x14ac:dyDescent="0.4">
      <c r="B46" s="758" t="s">
        <v>452</v>
      </c>
      <c r="C46" s="756"/>
      <c r="D46" s="750">
        <f>D7+D10+D13+D16+D19+D22+D25+D28+D31+D42+D34+D37+D40</f>
        <v>0</v>
      </c>
      <c r="E46" s="759">
        <f t="shared" ref="E46:O46" si="172">E7+E10+E13+E16+E19+E22+E25+E28+E31+E42+E34+E37+E40</f>
        <v>0</v>
      </c>
      <c r="F46" s="759">
        <f t="shared" si="172"/>
        <v>0</v>
      </c>
      <c r="G46" s="759">
        <f t="shared" si="172"/>
        <v>0</v>
      </c>
      <c r="H46" s="759">
        <f t="shared" si="172"/>
        <v>0</v>
      </c>
      <c r="I46" s="759">
        <f t="shared" si="172"/>
        <v>0</v>
      </c>
      <c r="J46" s="759">
        <f t="shared" si="172"/>
        <v>0</v>
      </c>
      <c r="K46" s="759">
        <f t="shared" si="172"/>
        <v>0</v>
      </c>
      <c r="L46" s="759">
        <f t="shared" si="172"/>
        <v>0</v>
      </c>
      <c r="M46" s="759">
        <f t="shared" si="172"/>
        <v>0</v>
      </c>
      <c r="N46" s="759">
        <f t="shared" si="172"/>
        <v>0</v>
      </c>
      <c r="O46" s="760">
        <f t="shared" si="172"/>
        <v>0</v>
      </c>
      <c r="P46" s="761">
        <f>SUM(D46:O46)</f>
        <v>0</v>
      </c>
      <c r="Q46" s="762">
        <f t="shared" ref="Q46:Y46" si="173">Q7+Q10+Q13+Q16+Q19+Q22+Q25+Q28+Q31+Q42+Q34+Q37+Q40</f>
        <v>0</v>
      </c>
      <c r="R46" s="763">
        <f t="shared" si="173"/>
        <v>0</v>
      </c>
      <c r="S46" s="763">
        <f t="shared" si="173"/>
        <v>0</v>
      </c>
      <c r="T46" s="767">
        <f t="shared" si="173"/>
        <v>0</v>
      </c>
      <c r="U46" s="765">
        <f>SUM(Q46:T46)</f>
        <v>0</v>
      </c>
      <c r="V46" s="766">
        <f t="shared" si="173"/>
        <v>0</v>
      </c>
      <c r="W46" s="763">
        <f t="shared" si="173"/>
        <v>0</v>
      </c>
      <c r="X46" s="763">
        <f t="shared" si="173"/>
        <v>0</v>
      </c>
      <c r="Y46" s="767">
        <f t="shared" si="173"/>
        <v>0</v>
      </c>
      <c r="Z46" s="768">
        <f>SUM(V46:Y46)</f>
        <v>0</v>
      </c>
    </row>
    <row r="47" spans="2:36" x14ac:dyDescent="0.45">
      <c r="D47" s="48"/>
      <c r="E47" s="181"/>
      <c r="F47" s="232"/>
      <c r="G47" s="181"/>
      <c r="X47"/>
    </row>
    <row r="48" spans="2:36" s="201" customFormat="1" ht="25" customHeight="1" x14ac:dyDescent="0.45">
      <c r="B48" s="1158" t="s">
        <v>490</v>
      </c>
      <c r="C48" s="1159"/>
      <c r="D48" s="1159"/>
      <c r="E48" s="1159"/>
      <c r="F48" s="1159"/>
      <c r="G48" s="1159"/>
      <c r="H48" s="1159"/>
      <c r="I48" s="1159"/>
      <c r="J48" s="1160"/>
      <c r="P48" s="201" t="s">
        <v>154</v>
      </c>
      <c r="Q48" s="770" t="s">
        <v>154</v>
      </c>
      <c r="T48" s="356" t="s">
        <v>154</v>
      </c>
      <c r="U48" s="771"/>
      <c r="V48" s="356" t="s">
        <v>154</v>
      </c>
      <c r="Z48" s="772"/>
    </row>
    <row r="49" spans="4:24" x14ac:dyDescent="0.45">
      <c r="D49" s="48"/>
      <c r="I49" s="181" t="s">
        <v>154</v>
      </c>
      <c r="K49" s="181" t="s">
        <v>154</v>
      </c>
      <c r="M49" s="233"/>
      <c r="N49" s="64"/>
      <c r="R49" s="233" t="s">
        <v>154</v>
      </c>
      <c r="X49"/>
    </row>
    <row r="50" spans="4:24" x14ac:dyDescent="0.45">
      <c r="D50" s="48"/>
      <c r="G50" s="181"/>
      <c r="H50" s="181"/>
      <c r="M50" s="181" t="s">
        <v>154</v>
      </c>
      <c r="S50" t="s">
        <v>154</v>
      </c>
      <c r="X50"/>
    </row>
    <row r="51" spans="4:24" x14ac:dyDescent="0.45">
      <c r="D51" s="48"/>
      <c r="T51" s="181" t="s">
        <v>154</v>
      </c>
      <c r="X51"/>
    </row>
    <row r="52" spans="4:24" x14ac:dyDescent="0.45">
      <c r="D52" s="48"/>
      <c r="X52"/>
    </row>
    <row r="53" spans="4:24" x14ac:dyDescent="0.45">
      <c r="X53"/>
    </row>
    <row r="54" spans="4:24" x14ac:dyDescent="0.45">
      <c r="E54" s="181" t="s">
        <v>154</v>
      </c>
      <c r="X54"/>
    </row>
    <row r="55" spans="4:24" x14ac:dyDescent="0.45">
      <c r="X55"/>
    </row>
    <row r="56" spans="4:24" x14ac:dyDescent="0.45">
      <c r="X56"/>
    </row>
    <row r="57" spans="4:24" x14ac:dyDescent="0.45">
      <c r="X57"/>
    </row>
    <row r="58" spans="4:24" x14ac:dyDescent="0.45">
      <c r="X58"/>
    </row>
    <row r="59" spans="4:24" x14ac:dyDescent="0.45">
      <c r="X59"/>
    </row>
    <row r="60" spans="4:24" x14ac:dyDescent="0.45">
      <c r="X60"/>
    </row>
    <row r="61" spans="4:24" x14ac:dyDescent="0.45">
      <c r="G61" s="181" t="s">
        <v>154</v>
      </c>
      <c r="X61"/>
    </row>
    <row r="62" spans="4:24" x14ac:dyDescent="0.45">
      <c r="X62"/>
    </row>
    <row r="63" spans="4:24" x14ac:dyDescent="0.45">
      <c r="X63"/>
    </row>
    <row r="64" spans="4:24" x14ac:dyDescent="0.45">
      <c r="X64"/>
    </row>
    <row r="65" spans="24:24" x14ac:dyDescent="0.45">
      <c r="X65"/>
    </row>
    <row r="66" spans="24:24" x14ac:dyDescent="0.45">
      <c r="X66"/>
    </row>
    <row r="67" spans="24:24" x14ac:dyDescent="0.45">
      <c r="X67"/>
    </row>
    <row r="68" spans="24:24" x14ac:dyDescent="0.45">
      <c r="X68"/>
    </row>
    <row r="69" spans="24:24" x14ac:dyDescent="0.45">
      <c r="X69"/>
    </row>
    <row r="70" spans="24:24" x14ac:dyDescent="0.45">
      <c r="X70"/>
    </row>
    <row r="71" spans="24:24" x14ac:dyDescent="0.45">
      <c r="X71"/>
    </row>
    <row r="72" spans="24:24" x14ac:dyDescent="0.45">
      <c r="X72"/>
    </row>
    <row r="73" spans="24:24" x14ac:dyDescent="0.45">
      <c r="X73"/>
    </row>
    <row r="74" spans="24:24" x14ac:dyDescent="0.45">
      <c r="X74"/>
    </row>
    <row r="75" spans="24:24" x14ac:dyDescent="0.45">
      <c r="X75"/>
    </row>
    <row r="76" spans="24:24" x14ac:dyDescent="0.45">
      <c r="X76"/>
    </row>
    <row r="77" spans="24:24" x14ac:dyDescent="0.45">
      <c r="X77"/>
    </row>
    <row r="78" spans="24:24" x14ac:dyDescent="0.45">
      <c r="X78"/>
    </row>
    <row r="79" spans="24:24" x14ac:dyDescent="0.45">
      <c r="X79"/>
    </row>
    <row r="80" spans="24:24" x14ac:dyDescent="0.45">
      <c r="X80"/>
    </row>
    <row r="81" spans="24:24" x14ac:dyDescent="0.45">
      <c r="X81"/>
    </row>
    <row r="82" spans="24:24" x14ac:dyDescent="0.45">
      <c r="X82"/>
    </row>
    <row r="83" spans="24:24" x14ac:dyDescent="0.45">
      <c r="X83"/>
    </row>
    <row r="84" spans="24:24" x14ac:dyDescent="0.45">
      <c r="X84"/>
    </row>
    <row r="85" spans="24:24" x14ac:dyDescent="0.45">
      <c r="X85"/>
    </row>
    <row r="86" spans="24:24" x14ac:dyDescent="0.45">
      <c r="X86"/>
    </row>
    <row r="87" spans="24:24" x14ac:dyDescent="0.45">
      <c r="X87"/>
    </row>
    <row r="88" spans="24:24" x14ac:dyDescent="0.45">
      <c r="X88"/>
    </row>
    <row r="89" spans="24:24" x14ac:dyDescent="0.45">
      <c r="X89"/>
    </row>
    <row r="90" spans="24:24" x14ac:dyDescent="0.45">
      <c r="X90"/>
    </row>
    <row r="91" spans="24:24" x14ac:dyDescent="0.45">
      <c r="X91"/>
    </row>
    <row r="92" spans="24:24" x14ac:dyDescent="0.45">
      <c r="X92"/>
    </row>
    <row r="93" spans="24:24" x14ac:dyDescent="0.45">
      <c r="X93"/>
    </row>
    <row r="94" spans="24:24" x14ac:dyDescent="0.45">
      <c r="X94"/>
    </row>
    <row r="95" spans="24:24" x14ac:dyDescent="0.45">
      <c r="X95"/>
    </row>
    <row r="96" spans="24:24" x14ac:dyDescent="0.45">
      <c r="X96"/>
    </row>
    <row r="97" spans="24:24" x14ac:dyDescent="0.45">
      <c r="X97"/>
    </row>
    <row r="98" spans="24:24" x14ac:dyDescent="0.45">
      <c r="X98"/>
    </row>
    <row r="99" spans="24:24" x14ac:dyDescent="0.45">
      <c r="X99"/>
    </row>
    <row r="100" spans="24:24" x14ac:dyDescent="0.45">
      <c r="X100"/>
    </row>
    <row r="101" spans="24:24" x14ac:dyDescent="0.45">
      <c r="X101"/>
    </row>
    <row r="102" spans="24:24" x14ac:dyDescent="0.45">
      <c r="X102"/>
    </row>
    <row r="103" spans="24:24" x14ac:dyDescent="0.45">
      <c r="X103"/>
    </row>
    <row r="104" spans="24:24" x14ac:dyDescent="0.45">
      <c r="X104"/>
    </row>
    <row r="105" spans="24:24" x14ac:dyDescent="0.45">
      <c r="X105"/>
    </row>
    <row r="106" spans="24:24" x14ac:dyDescent="0.45">
      <c r="X106"/>
    </row>
    <row r="107" spans="24:24" x14ac:dyDescent="0.45">
      <c r="X107"/>
    </row>
    <row r="108" spans="24:24" x14ac:dyDescent="0.45">
      <c r="X108"/>
    </row>
    <row r="109" spans="24:24" x14ac:dyDescent="0.45">
      <c r="X109"/>
    </row>
    <row r="110" spans="24:24" x14ac:dyDescent="0.45">
      <c r="X110"/>
    </row>
    <row r="111" spans="24:24" x14ac:dyDescent="0.45">
      <c r="X111"/>
    </row>
    <row r="112" spans="24:24" x14ac:dyDescent="0.45">
      <c r="X112"/>
    </row>
    <row r="113" spans="24:24" x14ac:dyDescent="0.45">
      <c r="X113"/>
    </row>
    <row r="114" spans="24:24" x14ac:dyDescent="0.45">
      <c r="X114"/>
    </row>
    <row r="115" spans="24:24" x14ac:dyDescent="0.45">
      <c r="X115"/>
    </row>
    <row r="116" spans="24:24" x14ac:dyDescent="0.45">
      <c r="X116"/>
    </row>
    <row r="117" spans="24:24" x14ac:dyDescent="0.45">
      <c r="X117"/>
    </row>
    <row r="118" spans="24:24" x14ac:dyDescent="0.45">
      <c r="X118"/>
    </row>
    <row r="119" spans="24:24" x14ac:dyDescent="0.45">
      <c r="X119"/>
    </row>
    <row r="120" spans="24:24" x14ac:dyDescent="0.45">
      <c r="X120"/>
    </row>
    <row r="121" spans="24:24" x14ac:dyDescent="0.45">
      <c r="X121"/>
    </row>
    <row r="122" spans="24:24" x14ac:dyDescent="0.45">
      <c r="X122"/>
    </row>
    <row r="123" spans="24:24" x14ac:dyDescent="0.45">
      <c r="X123"/>
    </row>
    <row r="124" spans="24:24" x14ac:dyDescent="0.45">
      <c r="X124"/>
    </row>
    <row r="125" spans="24:24" x14ac:dyDescent="0.45">
      <c r="X125"/>
    </row>
    <row r="126" spans="24:24" x14ac:dyDescent="0.45">
      <c r="X126"/>
    </row>
    <row r="127" spans="24:24" x14ac:dyDescent="0.45">
      <c r="X127"/>
    </row>
    <row r="128" spans="24:24" x14ac:dyDescent="0.45">
      <c r="X128"/>
    </row>
    <row r="129" spans="24:24" x14ac:dyDescent="0.45">
      <c r="X129"/>
    </row>
    <row r="130" spans="24:24" x14ac:dyDescent="0.45">
      <c r="X130"/>
    </row>
    <row r="131" spans="24:24" x14ac:dyDescent="0.45">
      <c r="X131"/>
    </row>
    <row r="132" spans="24:24" x14ac:dyDescent="0.45">
      <c r="X132"/>
    </row>
    <row r="133" spans="24:24" x14ac:dyDescent="0.45">
      <c r="X133"/>
    </row>
    <row r="134" spans="24:24" x14ac:dyDescent="0.45">
      <c r="X134"/>
    </row>
    <row r="135" spans="24:24" x14ac:dyDescent="0.45">
      <c r="X135"/>
    </row>
    <row r="136" spans="24:24" x14ac:dyDescent="0.45">
      <c r="X136"/>
    </row>
    <row r="137" spans="24:24" x14ac:dyDescent="0.45">
      <c r="X137"/>
    </row>
    <row r="138" spans="24:24" x14ac:dyDescent="0.45">
      <c r="X138"/>
    </row>
    <row r="139" spans="24:24" x14ac:dyDescent="0.45">
      <c r="X139"/>
    </row>
    <row r="140" spans="24:24" x14ac:dyDescent="0.45">
      <c r="X140"/>
    </row>
    <row r="141" spans="24:24" x14ac:dyDescent="0.45">
      <c r="X141"/>
    </row>
    <row r="142" spans="24:24" x14ac:dyDescent="0.45">
      <c r="X142"/>
    </row>
    <row r="143" spans="24:24" x14ac:dyDescent="0.45">
      <c r="X143"/>
    </row>
    <row r="144" spans="24:24" x14ac:dyDescent="0.45">
      <c r="X144"/>
    </row>
    <row r="145" spans="24:24" x14ac:dyDescent="0.45">
      <c r="X145"/>
    </row>
    <row r="146" spans="24:24" x14ac:dyDescent="0.45">
      <c r="X146"/>
    </row>
    <row r="147" spans="24:24" x14ac:dyDescent="0.45">
      <c r="X147"/>
    </row>
    <row r="148" spans="24:24" x14ac:dyDescent="0.45">
      <c r="X148"/>
    </row>
    <row r="149" spans="24:24" x14ac:dyDescent="0.45">
      <c r="X149"/>
    </row>
    <row r="150" spans="24:24" x14ac:dyDescent="0.45">
      <c r="X150"/>
    </row>
    <row r="151" spans="24:24" x14ac:dyDescent="0.45">
      <c r="X151"/>
    </row>
    <row r="152" spans="24:24" x14ac:dyDescent="0.45">
      <c r="X152"/>
    </row>
    <row r="153" spans="24:24" x14ac:dyDescent="0.45">
      <c r="X153"/>
    </row>
    <row r="154" spans="24:24" x14ac:dyDescent="0.45">
      <c r="X154"/>
    </row>
    <row r="155" spans="24:24" x14ac:dyDescent="0.45">
      <c r="X155"/>
    </row>
    <row r="156" spans="24:24" x14ac:dyDescent="0.45">
      <c r="X156"/>
    </row>
    <row r="157" spans="24:24" x14ac:dyDescent="0.45">
      <c r="X157"/>
    </row>
    <row r="158" spans="24:24" x14ac:dyDescent="0.45">
      <c r="X158"/>
    </row>
    <row r="159" spans="24:24" x14ac:dyDescent="0.45">
      <c r="X159"/>
    </row>
    <row r="160" spans="24:24" x14ac:dyDescent="0.45">
      <c r="X160"/>
    </row>
    <row r="161" spans="24:24" x14ac:dyDescent="0.45">
      <c r="X161"/>
    </row>
    <row r="162" spans="24:24" x14ac:dyDescent="0.45">
      <c r="X162"/>
    </row>
    <row r="163" spans="24:24" x14ac:dyDescent="0.45">
      <c r="X163"/>
    </row>
    <row r="164" spans="24:24" x14ac:dyDescent="0.45">
      <c r="X164"/>
    </row>
    <row r="165" spans="24:24" x14ac:dyDescent="0.45">
      <c r="X165"/>
    </row>
    <row r="166" spans="24:24" x14ac:dyDescent="0.45">
      <c r="X166"/>
    </row>
    <row r="167" spans="24:24" x14ac:dyDescent="0.45">
      <c r="X167"/>
    </row>
    <row r="168" spans="24:24" x14ac:dyDescent="0.45">
      <c r="X168"/>
    </row>
    <row r="169" spans="24:24" x14ac:dyDescent="0.45">
      <c r="X169"/>
    </row>
    <row r="170" spans="24:24" x14ac:dyDescent="0.45">
      <c r="X170"/>
    </row>
    <row r="171" spans="24:24" x14ac:dyDescent="0.45">
      <c r="X171"/>
    </row>
    <row r="172" spans="24:24" x14ac:dyDescent="0.45">
      <c r="X172"/>
    </row>
    <row r="173" spans="24:24" x14ac:dyDescent="0.45">
      <c r="X173"/>
    </row>
    <row r="174" spans="24:24" x14ac:dyDescent="0.45">
      <c r="X174"/>
    </row>
    <row r="175" spans="24:24" x14ac:dyDescent="0.45">
      <c r="X175"/>
    </row>
    <row r="176" spans="24:24" x14ac:dyDescent="0.45">
      <c r="X176"/>
    </row>
    <row r="177" spans="24:24" x14ac:dyDescent="0.45">
      <c r="X177"/>
    </row>
    <row r="178" spans="24:24" x14ac:dyDescent="0.45">
      <c r="X178"/>
    </row>
    <row r="179" spans="24:24" x14ac:dyDescent="0.45">
      <c r="X179"/>
    </row>
    <row r="180" spans="24:24" x14ac:dyDescent="0.45">
      <c r="X180"/>
    </row>
    <row r="181" spans="24:24" x14ac:dyDescent="0.45">
      <c r="X181"/>
    </row>
    <row r="182" spans="24:24" x14ac:dyDescent="0.45">
      <c r="X182"/>
    </row>
    <row r="183" spans="24:24" x14ac:dyDescent="0.45">
      <c r="X183"/>
    </row>
    <row r="184" spans="24:24" x14ac:dyDescent="0.45">
      <c r="X184"/>
    </row>
    <row r="185" spans="24:24" x14ac:dyDescent="0.45">
      <c r="X185"/>
    </row>
    <row r="186" spans="24:24" x14ac:dyDescent="0.45">
      <c r="X186"/>
    </row>
    <row r="187" spans="24:24" x14ac:dyDescent="0.45">
      <c r="X187"/>
    </row>
    <row r="188" spans="24:24" x14ac:dyDescent="0.45">
      <c r="X188"/>
    </row>
    <row r="189" spans="24:24" x14ac:dyDescent="0.45">
      <c r="X189"/>
    </row>
    <row r="190" spans="24:24" x14ac:dyDescent="0.45">
      <c r="X190"/>
    </row>
    <row r="191" spans="24:24" x14ac:dyDescent="0.45">
      <c r="X191"/>
    </row>
    <row r="192" spans="24:24" x14ac:dyDescent="0.45">
      <c r="X192"/>
    </row>
    <row r="193" spans="24:24" x14ac:dyDescent="0.45">
      <c r="X193"/>
    </row>
    <row r="194" spans="24:24" x14ac:dyDescent="0.45">
      <c r="X194"/>
    </row>
    <row r="195" spans="24:24" x14ac:dyDescent="0.45">
      <c r="X195"/>
    </row>
    <row r="196" spans="24:24" x14ac:dyDescent="0.45">
      <c r="X196"/>
    </row>
    <row r="197" spans="24:24" x14ac:dyDescent="0.45">
      <c r="X197"/>
    </row>
    <row r="198" spans="24:24" x14ac:dyDescent="0.45">
      <c r="X198"/>
    </row>
    <row r="199" spans="24:24" x14ac:dyDescent="0.45">
      <c r="X199"/>
    </row>
    <row r="200" spans="24:24" x14ac:dyDescent="0.45">
      <c r="X200"/>
    </row>
    <row r="201" spans="24:24" x14ac:dyDescent="0.45">
      <c r="X201"/>
    </row>
    <row r="202" spans="24:24" x14ac:dyDescent="0.45">
      <c r="X202"/>
    </row>
    <row r="203" spans="24:24" x14ac:dyDescent="0.45">
      <c r="X203"/>
    </row>
    <row r="204" spans="24:24" x14ac:dyDescent="0.45">
      <c r="X204"/>
    </row>
    <row r="205" spans="24:24" x14ac:dyDescent="0.45">
      <c r="X205"/>
    </row>
    <row r="206" spans="24:24" x14ac:dyDescent="0.45">
      <c r="X206"/>
    </row>
    <row r="207" spans="24:24" x14ac:dyDescent="0.45">
      <c r="X207"/>
    </row>
    <row r="208" spans="24:24" x14ac:dyDescent="0.45">
      <c r="X208"/>
    </row>
    <row r="209" spans="24:24" x14ac:dyDescent="0.45">
      <c r="X209"/>
    </row>
    <row r="210" spans="24:24" x14ac:dyDescent="0.45">
      <c r="X210"/>
    </row>
    <row r="211" spans="24:24" x14ac:dyDescent="0.45">
      <c r="X211"/>
    </row>
    <row r="212" spans="24:24" x14ac:dyDescent="0.45">
      <c r="X212"/>
    </row>
    <row r="213" spans="24:24" x14ac:dyDescent="0.45">
      <c r="X213"/>
    </row>
    <row r="214" spans="24:24" x14ac:dyDescent="0.45">
      <c r="X214"/>
    </row>
    <row r="215" spans="24:24" x14ac:dyDescent="0.45">
      <c r="X215"/>
    </row>
    <row r="216" spans="24:24" x14ac:dyDescent="0.45">
      <c r="X216"/>
    </row>
    <row r="217" spans="24:24" x14ac:dyDescent="0.45">
      <c r="X217"/>
    </row>
    <row r="218" spans="24:24" x14ac:dyDescent="0.45">
      <c r="X218"/>
    </row>
    <row r="219" spans="24:24" x14ac:dyDescent="0.45">
      <c r="X219"/>
    </row>
    <row r="220" spans="24:24" x14ac:dyDescent="0.45">
      <c r="X220"/>
    </row>
    <row r="221" spans="24:24" x14ac:dyDescent="0.45">
      <c r="X221"/>
    </row>
    <row r="222" spans="24:24" x14ac:dyDescent="0.45">
      <c r="X222"/>
    </row>
    <row r="223" spans="24:24" x14ac:dyDescent="0.45">
      <c r="X223"/>
    </row>
    <row r="224" spans="24:24" x14ac:dyDescent="0.45">
      <c r="X224"/>
    </row>
    <row r="225" spans="24:24" x14ac:dyDescent="0.45">
      <c r="X225"/>
    </row>
    <row r="226" spans="24:24" x14ac:dyDescent="0.45">
      <c r="X226"/>
    </row>
    <row r="227" spans="24:24" x14ac:dyDescent="0.45">
      <c r="X227"/>
    </row>
    <row r="228" spans="24:24" x14ac:dyDescent="0.45">
      <c r="X228"/>
    </row>
    <row r="229" spans="24:24" x14ac:dyDescent="0.45">
      <c r="X229"/>
    </row>
    <row r="230" spans="24:24" x14ac:dyDescent="0.45">
      <c r="X230"/>
    </row>
    <row r="231" spans="24:24" x14ac:dyDescent="0.45">
      <c r="X231"/>
    </row>
    <row r="232" spans="24:24" x14ac:dyDescent="0.45">
      <c r="X232"/>
    </row>
    <row r="233" spans="24:24" x14ac:dyDescent="0.45">
      <c r="X233"/>
    </row>
    <row r="234" spans="24:24" x14ac:dyDescent="0.45">
      <c r="X234"/>
    </row>
    <row r="235" spans="24:24" x14ac:dyDescent="0.45">
      <c r="X235"/>
    </row>
    <row r="236" spans="24:24" x14ac:dyDescent="0.45">
      <c r="X236"/>
    </row>
    <row r="237" spans="24:24" x14ac:dyDescent="0.45">
      <c r="X237"/>
    </row>
    <row r="238" spans="24:24" x14ac:dyDescent="0.45">
      <c r="X238"/>
    </row>
    <row r="239" spans="24:24" x14ac:dyDescent="0.45">
      <c r="X239"/>
    </row>
    <row r="240" spans="24:24" x14ac:dyDescent="0.45">
      <c r="X240"/>
    </row>
    <row r="241" spans="24:24" x14ac:dyDescent="0.45">
      <c r="X241"/>
    </row>
    <row r="242" spans="24:24" x14ac:dyDescent="0.45">
      <c r="X242"/>
    </row>
    <row r="243" spans="24:24" x14ac:dyDescent="0.45">
      <c r="X243"/>
    </row>
    <row r="244" spans="24:24" x14ac:dyDescent="0.45">
      <c r="X244"/>
    </row>
    <row r="245" spans="24:24" x14ac:dyDescent="0.45">
      <c r="X245"/>
    </row>
    <row r="246" spans="24:24" x14ac:dyDescent="0.45">
      <c r="X246"/>
    </row>
    <row r="247" spans="24:24" x14ac:dyDescent="0.45">
      <c r="X247"/>
    </row>
    <row r="248" spans="24:24" x14ac:dyDescent="0.45">
      <c r="X248"/>
    </row>
    <row r="249" spans="24:24" x14ac:dyDescent="0.45">
      <c r="X249"/>
    </row>
    <row r="250" spans="24:24" x14ac:dyDescent="0.45">
      <c r="X250"/>
    </row>
    <row r="251" spans="24:24" x14ac:dyDescent="0.45">
      <c r="X251"/>
    </row>
    <row r="252" spans="24:24" x14ac:dyDescent="0.45">
      <c r="X252"/>
    </row>
    <row r="253" spans="24:24" x14ac:dyDescent="0.45">
      <c r="X253"/>
    </row>
    <row r="254" spans="24:24" x14ac:dyDescent="0.45">
      <c r="X254"/>
    </row>
    <row r="255" spans="24:24" x14ac:dyDescent="0.45">
      <c r="X255"/>
    </row>
    <row r="256" spans="24:24" x14ac:dyDescent="0.45">
      <c r="X256"/>
    </row>
    <row r="257" spans="24:24" x14ac:dyDescent="0.45">
      <c r="X257"/>
    </row>
    <row r="258" spans="24:24" x14ac:dyDescent="0.45">
      <c r="X258"/>
    </row>
    <row r="259" spans="24:24" x14ac:dyDescent="0.45">
      <c r="X259"/>
    </row>
    <row r="260" spans="24:24" x14ac:dyDescent="0.45">
      <c r="X260"/>
    </row>
    <row r="261" spans="24:24" x14ac:dyDescent="0.45">
      <c r="X261"/>
    </row>
    <row r="262" spans="24:24" x14ac:dyDescent="0.45">
      <c r="X262"/>
    </row>
    <row r="263" spans="24:24" x14ac:dyDescent="0.45">
      <c r="X263"/>
    </row>
    <row r="264" spans="24:24" x14ac:dyDescent="0.45">
      <c r="X264"/>
    </row>
    <row r="265" spans="24:24" x14ac:dyDescent="0.45">
      <c r="X265"/>
    </row>
    <row r="266" spans="24:24" x14ac:dyDescent="0.45">
      <c r="X266"/>
    </row>
    <row r="267" spans="24:24" x14ac:dyDescent="0.45">
      <c r="X267"/>
    </row>
    <row r="268" spans="24:24" x14ac:dyDescent="0.45">
      <c r="X268"/>
    </row>
    <row r="269" spans="24:24" x14ac:dyDescent="0.45">
      <c r="X269"/>
    </row>
    <row r="270" spans="24:24" x14ac:dyDescent="0.45">
      <c r="X270"/>
    </row>
    <row r="271" spans="24:24" x14ac:dyDescent="0.45">
      <c r="X271"/>
    </row>
    <row r="272" spans="24:24" x14ac:dyDescent="0.45">
      <c r="X272"/>
    </row>
    <row r="273" spans="24:24" x14ac:dyDescent="0.45">
      <c r="X273"/>
    </row>
    <row r="274" spans="24:24" x14ac:dyDescent="0.45">
      <c r="X274"/>
    </row>
    <row r="275" spans="24:24" x14ac:dyDescent="0.45">
      <c r="X275"/>
    </row>
    <row r="276" spans="24:24" x14ac:dyDescent="0.45">
      <c r="X276"/>
    </row>
    <row r="277" spans="24:24" x14ac:dyDescent="0.45">
      <c r="X277"/>
    </row>
    <row r="278" spans="24:24" x14ac:dyDescent="0.45">
      <c r="X278"/>
    </row>
    <row r="279" spans="24:24" x14ac:dyDescent="0.45">
      <c r="X279"/>
    </row>
    <row r="280" spans="24:24" x14ac:dyDescent="0.45">
      <c r="X280"/>
    </row>
    <row r="281" spans="24:24" x14ac:dyDescent="0.45">
      <c r="X281"/>
    </row>
    <row r="282" spans="24:24" x14ac:dyDescent="0.45">
      <c r="X282"/>
    </row>
    <row r="283" spans="24:24" x14ac:dyDescent="0.45">
      <c r="X283"/>
    </row>
    <row r="284" spans="24:24" x14ac:dyDescent="0.45">
      <c r="X284"/>
    </row>
    <row r="285" spans="24:24" x14ac:dyDescent="0.45">
      <c r="X285"/>
    </row>
    <row r="286" spans="24:24" x14ac:dyDescent="0.45">
      <c r="X286"/>
    </row>
    <row r="287" spans="24:24" x14ac:dyDescent="0.45">
      <c r="X287"/>
    </row>
    <row r="288" spans="24:24" x14ac:dyDescent="0.45">
      <c r="X288"/>
    </row>
    <row r="289" spans="24:24" x14ac:dyDescent="0.45">
      <c r="X289"/>
    </row>
    <row r="290" spans="24:24" x14ac:dyDescent="0.45">
      <c r="X290"/>
    </row>
    <row r="291" spans="24:24" x14ac:dyDescent="0.45">
      <c r="X291"/>
    </row>
    <row r="292" spans="24:24" x14ac:dyDescent="0.45">
      <c r="X292"/>
    </row>
    <row r="293" spans="24:24" x14ac:dyDescent="0.45">
      <c r="X293"/>
    </row>
    <row r="294" spans="24:24" x14ac:dyDescent="0.45">
      <c r="X294"/>
    </row>
    <row r="295" spans="24:24" x14ac:dyDescent="0.45">
      <c r="X295"/>
    </row>
    <row r="296" spans="24:24" x14ac:dyDescent="0.45">
      <c r="X296"/>
    </row>
    <row r="297" spans="24:24" x14ac:dyDescent="0.45">
      <c r="X297"/>
    </row>
    <row r="298" spans="24:24" x14ac:dyDescent="0.45">
      <c r="X298"/>
    </row>
    <row r="299" spans="24:24" x14ac:dyDescent="0.45">
      <c r="X299"/>
    </row>
    <row r="300" spans="24:24" x14ac:dyDescent="0.45">
      <c r="X300"/>
    </row>
    <row r="301" spans="24:24" x14ac:dyDescent="0.45">
      <c r="X301"/>
    </row>
    <row r="302" spans="24:24" x14ac:dyDescent="0.45">
      <c r="X302"/>
    </row>
    <row r="303" spans="24:24" x14ac:dyDescent="0.45">
      <c r="X303"/>
    </row>
    <row r="304" spans="24:24" x14ac:dyDescent="0.45">
      <c r="X304"/>
    </row>
    <row r="305" spans="24:24" x14ac:dyDescent="0.45">
      <c r="X305"/>
    </row>
    <row r="306" spans="24:24" x14ac:dyDescent="0.45">
      <c r="X306"/>
    </row>
    <row r="307" spans="24:24" x14ac:dyDescent="0.45">
      <c r="X307"/>
    </row>
    <row r="308" spans="24:24" x14ac:dyDescent="0.45">
      <c r="X308"/>
    </row>
    <row r="309" spans="24:24" x14ac:dyDescent="0.45">
      <c r="X309"/>
    </row>
    <row r="310" spans="24:24" x14ac:dyDescent="0.45">
      <c r="X310"/>
    </row>
    <row r="311" spans="24:24" x14ac:dyDescent="0.45">
      <c r="X311"/>
    </row>
    <row r="312" spans="24:24" x14ac:dyDescent="0.45">
      <c r="X312"/>
    </row>
    <row r="313" spans="24:24" x14ac:dyDescent="0.45">
      <c r="X313"/>
    </row>
    <row r="314" spans="24:24" x14ac:dyDescent="0.45">
      <c r="X314"/>
    </row>
    <row r="315" spans="24:24" x14ac:dyDescent="0.45">
      <c r="X315"/>
    </row>
    <row r="316" spans="24:24" x14ac:dyDescent="0.45">
      <c r="X316"/>
    </row>
    <row r="317" spans="24:24" x14ac:dyDescent="0.45">
      <c r="X317"/>
    </row>
    <row r="318" spans="24:24" x14ac:dyDescent="0.45">
      <c r="X318"/>
    </row>
    <row r="319" spans="24:24" x14ac:dyDescent="0.45">
      <c r="X319"/>
    </row>
    <row r="320" spans="24:24" x14ac:dyDescent="0.45">
      <c r="X320"/>
    </row>
    <row r="321" spans="24:24" x14ac:dyDescent="0.45">
      <c r="X321"/>
    </row>
    <row r="322" spans="24:24" x14ac:dyDescent="0.45">
      <c r="X322"/>
    </row>
    <row r="323" spans="24:24" x14ac:dyDescent="0.45">
      <c r="X323"/>
    </row>
    <row r="324" spans="24:24" x14ac:dyDescent="0.45">
      <c r="X324"/>
    </row>
    <row r="325" spans="24:24" x14ac:dyDescent="0.45">
      <c r="X325"/>
    </row>
    <row r="326" spans="24:24" x14ac:dyDescent="0.45">
      <c r="X326"/>
    </row>
    <row r="327" spans="24:24" x14ac:dyDescent="0.45">
      <c r="X327"/>
    </row>
    <row r="328" spans="24:24" x14ac:dyDescent="0.45">
      <c r="X328"/>
    </row>
    <row r="329" spans="24:24" x14ac:dyDescent="0.45">
      <c r="X329"/>
    </row>
    <row r="330" spans="24:24" x14ac:dyDescent="0.45">
      <c r="X330"/>
    </row>
    <row r="331" spans="24:24" x14ac:dyDescent="0.45">
      <c r="X331"/>
    </row>
    <row r="332" spans="24:24" x14ac:dyDescent="0.45">
      <c r="X332"/>
    </row>
    <row r="333" spans="24:24" x14ac:dyDescent="0.45">
      <c r="X333"/>
    </row>
    <row r="334" spans="24:24" x14ac:dyDescent="0.45">
      <c r="X334"/>
    </row>
    <row r="335" spans="24:24" x14ac:dyDescent="0.45">
      <c r="X335"/>
    </row>
    <row r="336" spans="24:24" x14ac:dyDescent="0.45">
      <c r="X336"/>
    </row>
    <row r="337" spans="24:24" x14ac:dyDescent="0.45">
      <c r="X337"/>
    </row>
    <row r="338" spans="24:24" x14ac:dyDescent="0.45">
      <c r="X338"/>
    </row>
    <row r="339" spans="24:24" x14ac:dyDescent="0.45">
      <c r="X339"/>
    </row>
    <row r="340" spans="24:24" x14ac:dyDescent="0.45">
      <c r="X340"/>
    </row>
    <row r="341" spans="24:24" x14ac:dyDescent="0.45">
      <c r="X341"/>
    </row>
    <row r="342" spans="24:24" x14ac:dyDescent="0.45">
      <c r="X342"/>
    </row>
    <row r="343" spans="24:24" x14ac:dyDescent="0.45">
      <c r="X343"/>
    </row>
    <row r="344" spans="24:24" x14ac:dyDescent="0.45">
      <c r="X344"/>
    </row>
    <row r="345" spans="24:24" x14ac:dyDescent="0.45">
      <c r="X345"/>
    </row>
    <row r="346" spans="24:24" x14ac:dyDescent="0.45">
      <c r="X346"/>
    </row>
    <row r="347" spans="24:24" x14ac:dyDescent="0.45">
      <c r="X347"/>
    </row>
    <row r="348" spans="24:24" x14ac:dyDescent="0.45">
      <c r="X348"/>
    </row>
    <row r="349" spans="24:24" x14ac:dyDescent="0.45">
      <c r="X349"/>
    </row>
    <row r="350" spans="24:24" x14ac:dyDescent="0.45">
      <c r="X350"/>
    </row>
    <row r="351" spans="24:24" x14ac:dyDescent="0.45">
      <c r="X351"/>
    </row>
    <row r="352" spans="24:24" x14ac:dyDescent="0.45">
      <c r="X352"/>
    </row>
    <row r="353" spans="24:24" x14ac:dyDescent="0.45">
      <c r="X353"/>
    </row>
    <row r="354" spans="24:24" x14ac:dyDescent="0.45">
      <c r="X354"/>
    </row>
    <row r="355" spans="24:24" x14ac:dyDescent="0.45">
      <c r="X355"/>
    </row>
    <row r="356" spans="24:24" x14ac:dyDescent="0.45">
      <c r="X356"/>
    </row>
    <row r="357" spans="24:24" x14ac:dyDescent="0.45">
      <c r="X357"/>
    </row>
  </sheetData>
  <sheetProtection password="CEB0" sheet="1" objects="1" scenarios="1"/>
  <mergeCells count="9">
    <mergeCell ref="B48:J48"/>
    <mergeCell ref="D3:O3"/>
    <mergeCell ref="Q3:T3"/>
    <mergeCell ref="V3:Y3"/>
    <mergeCell ref="B1:F1"/>
    <mergeCell ref="B3:B4"/>
    <mergeCell ref="B2:E2"/>
    <mergeCell ref="F2:G2"/>
    <mergeCell ref="I2:Z2"/>
  </mergeCells>
  <phoneticPr fontId="16" type="noConversion"/>
  <printOptions horizontalCentered="1"/>
  <pageMargins left="0" right="0" top="0.78740157480314965" bottom="0.59055118110236227" header="0.78740157480314965" footer="0.31496062992125984"/>
  <pageSetup paperSize="9" scale="52" orientation="landscape" horizontalDpi="4294967292" r:id="rId1"/>
  <headerFooter alignWithMargins="0">
    <oddHeader xml:space="preserve">&amp;R&amp;"Arial,Standard"&amp;8 </oddHeader>
    <oddFooter>&amp;L&amp;"Arial,Standard"&amp;8Seite &amp;P von &amp;P&amp;C&amp;"Arial,Standard"&amp;8&amp;A&amp;R&amp;"Arial,Standard"&amp;8&amp;F</oddFooter>
  </headerFooter>
  <ignoredErrors>
    <ignoredError sqref="B35 B37:B38 B40 B10:B11 B13:B14 B16:B17 B19:B20 B22:B23 B25:B26 B28:B29 P7 D12 E7:H7 D42:O42 P6 P9:P10 Q42:T42 R7:U7 U5:U6 E10:O10 E13:H13 E15:K15 E19:O19 E18:G18 I18:L18 E22:O22 E25:O25 D27 E12:I12 K12:O12 E27:O28 E31:O31 E30:M30 O30 D36 E33:O34 E37:O37 E39:O40 E21:K21 M21:O21 R9:T10 R12:T13 R15:T16 R18:T19 R21:T22 R24:T25 R27:T28 R30:T31 R33:T34 R36:T37 R39:T40 U8:U9 U41 V42:Y42 W10:Y10 W12:Y12 W15:Y15 X18:Y18 W21:Y21 W24:Y24 W27:Y27 W30:Y30 W33:Y33 W36 W39:Y39 E36:F36 I36:J36 Q39 Q33 Q27 Q24 Q21 Q18 Q15 Q12 Q9 Q8 Q11 Q14 Q17 Q20 Q23 Q26 Q29:Q30 Q35 Q38 W31:Y31 W13:Y13 W16:Y16 W19:Y19 W22:Y22 W25:Y25 W28:Y28 W34:Y34 W37:Y37 W40:Y40 V39 V36 V33 V30 V27 V24 V21 V18 V15 V12 V8:V9 V14 V17 V20 V23 V26 V29 V32 V35 V38 U31 D21 E16:I16 K16:O16 J13:O13 J7:M7 B7:B8 B5 D39 F9:K9 P12:P13 P15:P16 P18:P19 P21:P25 P27:P28 P30:P31 P33:P34 P36:P37 P39:P41 M15 O15 O7 M9:O9 E24:I24 K24:O24 Q32 L36:O36 Y36 V11" unlockedFormula="1"/>
    <ignoredError sqref="P42 U42:U45 W7:Y7 U10:U30 U40 U32:U38" formula="1" unlockedFormula="1"/>
    <ignoredError sqref="P44:P46 U46"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U362"/>
  <sheetViews>
    <sheetView showGridLines="0" zoomScaleNormal="100" workbookViewId="0">
      <selection activeCell="O36" sqref="O36"/>
    </sheetView>
  </sheetViews>
  <sheetFormatPr baseColWidth="10" defaultColWidth="11.5546875" defaultRowHeight="10.199999999999999" x14ac:dyDescent="0.35"/>
  <cols>
    <col min="1" max="1" width="1.71875" style="2" customWidth="1"/>
    <col min="2" max="2" width="22.5546875" style="2" customWidth="1"/>
    <col min="3" max="14" width="9.1640625" style="2" customWidth="1"/>
    <col min="15" max="20" width="9" style="2" bestFit="1" customWidth="1"/>
    <col min="21" max="21" width="9" style="3" bestFit="1" customWidth="1"/>
    <col min="22" max="22" width="9" style="2" bestFit="1" customWidth="1"/>
    <col min="23" max="16384" width="11.5546875" style="2"/>
  </cols>
  <sheetData>
    <row r="1" spans="2:125" s="11" customFormat="1" ht="12.75" customHeight="1" x14ac:dyDescent="0.4">
      <c r="B1" s="171" t="s">
        <v>154</v>
      </c>
      <c r="C1" s="171"/>
      <c r="D1" s="171"/>
      <c r="E1" s="171"/>
      <c r="F1" s="93"/>
      <c r="G1" s="93"/>
      <c r="H1" s="93"/>
      <c r="I1" s="180" t="s">
        <v>154</v>
      </c>
      <c r="J1" s="93"/>
      <c r="K1" s="93"/>
      <c r="L1" s="93"/>
      <c r="M1" s="93"/>
      <c r="N1" s="93"/>
      <c r="O1" s="93"/>
      <c r="P1" s="93"/>
      <c r="Q1" s="93"/>
      <c r="R1" s="93"/>
      <c r="S1" s="93"/>
      <c r="T1" s="191"/>
      <c r="U1" s="191"/>
      <c r="V1" s="191"/>
    </row>
    <row r="2" spans="2:125" ht="30" customHeight="1" x14ac:dyDescent="0.45">
      <c r="B2" s="1179" t="str">
        <f>Deckblatt!$E$15</f>
        <v>Max Mustermann</v>
      </c>
      <c r="C2" s="1180"/>
      <c r="D2" s="1180"/>
      <c r="E2" s="1180"/>
      <c r="F2" s="1181" t="s">
        <v>204</v>
      </c>
      <c r="G2" s="1182"/>
      <c r="H2" s="1182"/>
      <c r="I2" s="1182"/>
      <c r="J2" s="1182"/>
      <c r="K2" s="1182"/>
      <c r="L2" s="1182"/>
      <c r="M2" s="1182"/>
      <c r="N2" s="1182"/>
      <c r="O2" s="1182"/>
      <c r="P2" s="1182"/>
      <c r="Q2" s="1182"/>
      <c r="R2" s="1182"/>
      <c r="S2" s="1182"/>
      <c r="T2" s="1182"/>
      <c r="U2" s="1182"/>
      <c r="V2" s="1183"/>
    </row>
    <row r="3" spans="2:125" ht="12.3" x14ac:dyDescent="0.4">
      <c r="B3" s="1170" t="s">
        <v>206</v>
      </c>
      <c r="C3" s="1188" t="s">
        <v>443</v>
      </c>
      <c r="D3" s="1189"/>
      <c r="E3" s="1189"/>
      <c r="F3" s="1189"/>
      <c r="G3" s="1189"/>
      <c r="H3" s="1189"/>
      <c r="I3" s="1189"/>
      <c r="J3" s="1189"/>
      <c r="K3" s="1189"/>
      <c r="L3" s="1189"/>
      <c r="M3" s="1189"/>
      <c r="N3" s="1189"/>
      <c r="O3" s="1190" t="s">
        <v>445</v>
      </c>
      <c r="P3" s="1189"/>
      <c r="Q3" s="1189"/>
      <c r="R3" s="1191"/>
      <c r="S3" s="1189" t="s">
        <v>446</v>
      </c>
      <c r="T3" s="1189"/>
      <c r="U3" s="1189"/>
      <c r="V3" s="1191"/>
    </row>
    <row r="4" spans="2:125" ht="15" customHeight="1" x14ac:dyDescent="0.4">
      <c r="B4" s="1184"/>
      <c r="C4" s="33" t="s">
        <v>106</v>
      </c>
      <c r="D4" s="21" t="s">
        <v>107</v>
      </c>
      <c r="E4" s="21" t="s">
        <v>108</v>
      </c>
      <c r="F4" s="21" t="s">
        <v>109</v>
      </c>
      <c r="G4" s="21" t="s">
        <v>110</v>
      </c>
      <c r="H4" s="21" t="s">
        <v>111</v>
      </c>
      <c r="I4" s="21" t="s">
        <v>112</v>
      </c>
      <c r="J4" s="21" t="s">
        <v>113</v>
      </c>
      <c r="K4" s="21" t="s">
        <v>114</v>
      </c>
      <c r="L4" s="21" t="s">
        <v>115</v>
      </c>
      <c r="M4" s="21" t="s">
        <v>116</v>
      </c>
      <c r="N4" s="22" t="s">
        <v>117</v>
      </c>
      <c r="O4" s="16" t="s">
        <v>0</v>
      </c>
      <c r="P4" s="15" t="s">
        <v>1</v>
      </c>
      <c r="Q4" s="15" t="s">
        <v>2</v>
      </c>
      <c r="R4" s="18" t="s">
        <v>3</v>
      </c>
      <c r="S4" s="16" t="s">
        <v>0</v>
      </c>
      <c r="T4" s="15" t="s">
        <v>1</v>
      </c>
      <c r="U4" s="15" t="s">
        <v>2</v>
      </c>
      <c r="V4" s="17" t="s">
        <v>3</v>
      </c>
    </row>
    <row r="5" spans="2:125" s="12" customFormat="1" ht="16.5" customHeight="1" x14ac:dyDescent="0.4">
      <c r="B5" s="1185" t="s">
        <v>10</v>
      </c>
      <c r="C5" s="1186"/>
      <c r="D5" s="1186"/>
      <c r="E5" s="1186"/>
      <c r="F5" s="1186"/>
      <c r="G5" s="1186"/>
      <c r="H5" s="1186"/>
      <c r="I5" s="1186"/>
      <c r="J5" s="1186"/>
      <c r="K5" s="1186"/>
      <c r="L5" s="1186"/>
      <c r="M5" s="1186"/>
      <c r="N5" s="1186"/>
      <c r="O5" s="1186"/>
      <c r="P5" s="1186"/>
      <c r="Q5" s="1186"/>
      <c r="R5" s="1186"/>
      <c r="S5" s="1186"/>
      <c r="T5" s="1186"/>
      <c r="U5" s="1186"/>
      <c r="V5" s="1187"/>
    </row>
    <row r="6" spans="2:125" s="7" customFormat="1" ht="13" customHeight="1" x14ac:dyDescent="0.35">
      <c r="B6" s="61" t="s">
        <v>11</v>
      </c>
      <c r="C6" s="375"/>
      <c r="D6" s="252">
        <f t="shared" ref="D6:V6" si="0">C9</f>
        <v>0</v>
      </c>
      <c r="E6" s="252">
        <f t="shared" si="0"/>
        <v>0</v>
      </c>
      <c r="F6" s="252">
        <f t="shared" si="0"/>
        <v>0</v>
      </c>
      <c r="G6" s="252">
        <f t="shared" si="0"/>
        <v>0</v>
      </c>
      <c r="H6" s="252">
        <f t="shared" si="0"/>
        <v>0</v>
      </c>
      <c r="I6" s="252">
        <f t="shared" si="0"/>
        <v>0</v>
      </c>
      <c r="J6" s="252">
        <f t="shared" si="0"/>
        <v>0</v>
      </c>
      <c r="K6" s="252">
        <f t="shared" si="0"/>
        <v>0</v>
      </c>
      <c r="L6" s="252">
        <f t="shared" ref="L6" si="1">K9</f>
        <v>0</v>
      </c>
      <c r="M6" s="252">
        <f t="shared" ref="M6" si="2">L9</f>
        <v>0</v>
      </c>
      <c r="N6" s="252">
        <f t="shared" ref="N6" si="3">M9</f>
        <v>0</v>
      </c>
      <c r="O6" s="262">
        <f t="shared" si="0"/>
        <v>0</v>
      </c>
      <c r="P6" s="263">
        <f t="shared" si="0"/>
        <v>0</v>
      </c>
      <c r="Q6" s="263">
        <f t="shared" si="0"/>
        <v>0</v>
      </c>
      <c r="R6" s="264">
        <f t="shared" si="0"/>
        <v>0</v>
      </c>
      <c r="S6" s="265">
        <f t="shared" si="0"/>
        <v>0</v>
      </c>
      <c r="T6" s="263">
        <f t="shared" si="0"/>
        <v>0</v>
      </c>
      <c r="U6" s="263">
        <f t="shared" si="0"/>
        <v>0</v>
      </c>
      <c r="V6" s="266">
        <f t="shared" si="0"/>
        <v>0</v>
      </c>
    </row>
    <row r="7" spans="2:125" ht="13" customHeight="1" x14ac:dyDescent="0.35">
      <c r="B7" s="423" t="s">
        <v>12</v>
      </c>
      <c r="C7" s="375"/>
      <c r="D7" s="376"/>
      <c r="E7" s="376"/>
      <c r="F7" s="376"/>
      <c r="G7" s="376"/>
      <c r="H7" s="376"/>
      <c r="I7" s="376"/>
      <c r="J7" s="376"/>
      <c r="K7" s="376"/>
      <c r="L7" s="376"/>
      <c r="M7" s="376"/>
      <c r="N7" s="376"/>
      <c r="O7" s="377"/>
      <c r="P7" s="378"/>
      <c r="Q7" s="378"/>
      <c r="R7" s="379"/>
      <c r="S7" s="380"/>
      <c r="T7" s="378"/>
      <c r="U7" s="378"/>
      <c r="V7" s="381"/>
      <c r="W7" s="38"/>
    </row>
    <row r="8" spans="2:125" s="7" customFormat="1" ht="13" customHeight="1" x14ac:dyDescent="0.35">
      <c r="B8" s="62" t="s">
        <v>478</v>
      </c>
      <c r="C8" s="386"/>
      <c r="D8" s="387"/>
      <c r="E8" s="387"/>
      <c r="F8" s="387"/>
      <c r="G8" s="387"/>
      <c r="H8" s="387"/>
      <c r="I8" s="387"/>
      <c r="J8" s="387"/>
      <c r="K8" s="387"/>
      <c r="L8" s="387"/>
      <c r="M8" s="387"/>
      <c r="N8" s="388"/>
      <c r="O8" s="389"/>
      <c r="P8" s="390"/>
      <c r="Q8" s="390"/>
      <c r="R8" s="391"/>
      <c r="S8" s="392"/>
      <c r="T8" s="390"/>
      <c r="U8" s="390"/>
      <c r="V8" s="393"/>
    </row>
    <row r="9" spans="2:125" s="7" customFormat="1" ht="13" customHeight="1" x14ac:dyDescent="0.35">
      <c r="B9" s="61" t="s">
        <v>13</v>
      </c>
      <c r="C9" s="253">
        <f>C6+C7-C8</f>
        <v>0</v>
      </c>
      <c r="D9" s="252">
        <f t="shared" ref="D9:V9" si="4">D6+D7-D8</f>
        <v>0</v>
      </c>
      <c r="E9" s="252">
        <f t="shared" si="4"/>
        <v>0</v>
      </c>
      <c r="F9" s="252">
        <f t="shared" si="4"/>
        <v>0</v>
      </c>
      <c r="G9" s="252">
        <f t="shared" si="4"/>
        <v>0</v>
      </c>
      <c r="H9" s="252">
        <f>H6+H7-H8</f>
        <v>0</v>
      </c>
      <c r="I9" s="252">
        <f t="shared" si="4"/>
        <v>0</v>
      </c>
      <c r="J9" s="252">
        <f t="shared" si="4"/>
        <v>0</v>
      </c>
      <c r="K9" s="252">
        <f t="shared" si="4"/>
        <v>0</v>
      </c>
      <c r="L9" s="252">
        <f t="shared" si="4"/>
        <v>0</v>
      </c>
      <c r="M9" s="252">
        <f t="shared" si="4"/>
        <v>0</v>
      </c>
      <c r="N9" s="254">
        <f t="shared" si="4"/>
        <v>0</v>
      </c>
      <c r="O9" s="262">
        <f t="shared" si="4"/>
        <v>0</v>
      </c>
      <c r="P9" s="263">
        <f t="shared" si="4"/>
        <v>0</v>
      </c>
      <c r="Q9" s="263">
        <f t="shared" si="4"/>
        <v>0</v>
      </c>
      <c r="R9" s="264">
        <f t="shared" si="4"/>
        <v>0</v>
      </c>
      <c r="S9" s="265">
        <f t="shared" si="4"/>
        <v>0</v>
      </c>
      <c r="T9" s="263">
        <f t="shared" si="4"/>
        <v>0</v>
      </c>
      <c r="U9" s="263">
        <f t="shared" si="4"/>
        <v>0</v>
      </c>
      <c r="V9" s="266">
        <f t="shared" si="4"/>
        <v>0</v>
      </c>
    </row>
    <row r="10" spans="2:125" s="7" customFormat="1" ht="13" customHeight="1" x14ac:dyDescent="0.35">
      <c r="B10" s="61" t="s">
        <v>14</v>
      </c>
      <c r="C10" s="255">
        <f>(C6+C9)/2</f>
        <v>0</v>
      </c>
      <c r="D10" s="256">
        <f t="shared" ref="D10:S10" si="5">(D6+D9)/2</f>
        <v>0</v>
      </c>
      <c r="E10" s="256">
        <f t="shared" si="5"/>
        <v>0</v>
      </c>
      <c r="F10" s="256">
        <f t="shared" si="5"/>
        <v>0</v>
      </c>
      <c r="G10" s="256">
        <f t="shared" si="5"/>
        <v>0</v>
      </c>
      <c r="H10" s="256">
        <f t="shared" si="5"/>
        <v>0</v>
      </c>
      <c r="I10" s="256">
        <f t="shared" si="5"/>
        <v>0</v>
      </c>
      <c r="J10" s="256">
        <f t="shared" si="5"/>
        <v>0</v>
      </c>
      <c r="K10" s="256">
        <f t="shared" si="5"/>
        <v>0</v>
      </c>
      <c r="L10" s="256">
        <f t="shared" si="5"/>
        <v>0</v>
      </c>
      <c r="M10" s="256">
        <f t="shared" si="5"/>
        <v>0</v>
      </c>
      <c r="N10" s="257">
        <f t="shared" si="5"/>
        <v>0</v>
      </c>
      <c r="O10" s="267">
        <f t="shared" si="5"/>
        <v>0</v>
      </c>
      <c r="P10" s="268">
        <f t="shared" si="5"/>
        <v>0</v>
      </c>
      <c r="Q10" s="268">
        <f t="shared" si="5"/>
        <v>0</v>
      </c>
      <c r="R10" s="269">
        <f t="shared" si="5"/>
        <v>0</v>
      </c>
      <c r="S10" s="270">
        <f t="shared" si="5"/>
        <v>0</v>
      </c>
      <c r="T10" s="268">
        <f>(T6+T9)/2</f>
        <v>0</v>
      </c>
      <c r="U10" s="268">
        <f>(U6+U9)/2</f>
        <v>0</v>
      </c>
      <c r="V10" s="271">
        <f>(V6+V9)/2</f>
        <v>0</v>
      </c>
    </row>
    <row r="11" spans="2:125" s="7" customFormat="1" ht="13" customHeight="1" x14ac:dyDescent="0.35">
      <c r="B11" s="61" t="s">
        <v>15</v>
      </c>
      <c r="C11" s="60">
        <v>0</v>
      </c>
      <c r="D11" s="51">
        <f>C11</f>
        <v>0</v>
      </c>
      <c r="E11" s="51">
        <f>D11</f>
        <v>0</v>
      </c>
      <c r="F11" s="51">
        <f t="shared" ref="F11:V11" si="6">E11</f>
        <v>0</v>
      </c>
      <c r="G11" s="51">
        <f t="shared" si="6"/>
        <v>0</v>
      </c>
      <c r="H11" s="51">
        <f t="shared" si="6"/>
        <v>0</v>
      </c>
      <c r="I11" s="51">
        <f t="shared" si="6"/>
        <v>0</v>
      </c>
      <c r="J11" s="51">
        <f t="shared" si="6"/>
        <v>0</v>
      </c>
      <c r="K11" s="51">
        <f t="shared" si="6"/>
        <v>0</v>
      </c>
      <c r="L11" s="51">
        <f t="shared" si="6"/>
        <v>0</v>
      </c>
      <c r="M11" s="51">
        <f t="shared" si="6"/>
        <v>0</v>
      </c>
      <c r="N11" s="52">
        <f t="shared" si="6"/>
        <v>0</v>
      </c>
      <c r="O11" s="53">
        <f t="shared" si="6"/>
        <v>0</v>
      </c>
      <c r="P11" s="54">
        <f t="shared" si="6"/>
        <v>0</v>
      </c>
      <c r="Q11" s="54">
        <f t="shared" si="6"/>
        <v>0</v>
      </c>
      <c r="R11" s="55">
        <f t="shared" si="6"/>
        <v>0</v>
      </c>
      <c r="S11" s="56">
        <f t="shared" si="6"/>
        <v>0</v>
      </c>
      <c r="T11" s="54">
        <f t="shared" si="6"/>
        <v>0</v>
      </c>
      <c r="U11" s="54">
        <f t="shared" si="6"/>
        <v>0</v>
      </c>
      <c r="V11" s="57">
        <f t="shared" si="6"/>
        <v>0</v>
      </c>
    </row>
    <row r="12" spans="2:125" s="7" customFormat="1" ht="13" customHeight="1" x14ac:dyDescent="0.35">
      <c r="B12" s="424" t="s">
        <v>16</v>
      </c>
      <c r="C12" s="399">
        <f>C10*C11/12</f>
        <v>0</v>
      </c>
      <c r="D12" s="400">
        <f>D10*D11/12</f>
        <v>0</v>
      </c>
      <c r="E12" s="400">
        <f t="shared" ref="E12:K12" si="7">E10*E11/12</f>
        <v>0</v>
      </c>
      <c r="F12" s="400">
        <f t="shared" si="7"/>
        <v>0</v>
      </c>
      <c r="G12" s="400">
        <f t="shared" si="7"/>
        <v>0</v>
      </c>
      <c r="H12" s="400">
        <f t="shared" si="7"/>
        <v>0</v>
      </c>
      <c r="I12" s="400">
        <f t="shared" si="7"/>
        <v>0</v>
      </c>
      <c r="J12" s="400">
        <f>J10*J11/12</f>
        <v>0</v>
      </c>
      <c r="K12" s="400">
        <f t="shared" si="7"/>
        <v>0</v>
      </c>
      <c r="L12" s="400">
        <f t="shared" ref="L12:N12" si="8">L10*L11/12</f>
        <v>0</v>
      </c>
      <c r="M12" s="400">
        <f t="shared" si="8"/>
        <v>0</v>
      </c>
      <c r="N12" s="401">
        <f t="shared" si="8"/>
        <v>0</v>
      </c>
      <c r="O12" s="402">
        <f t="shared" ref="O12:V12" si="9">O10*O11/4</f>
        <v>0</v>
      </c>
      <c r="P12" s="400">
        <f t="shared" si="9"/>
        <v>0</v>
      </c>
      <c r="Q12" s="400">
        <f t="shared" si="9"/>
        <v>0</v>
      </c>
      <c r="R12" s="403">
        <f t="shared" si="9"/>
        <v>0</v>
      </c>
      <c r="S12" s="404">
        <f t="shared" si="9"/>
        <v>0</v>
      </c>
      <c r="T12" s="400">
        <f t="shared" si="9"/>
        <v>0</v>
      </c>
      <c r="U12" s="400">
        <f t="shared" si="9"/>
        <v>0</v>
      </c>
      <c r="V12" s="405">
        <f t="shared" si="9"/>
        <v>0</v>
      </c>
    </row>
    <row r="13" spans="2:125" s="12" customFormat="1" ht="17.25" customHeight="1" x14ac:dyDescent="0.4">
      <c r="B13" s="1185" t="s">
        <v>37</v>
      </c>
      <c r="C13" s="1186"/>
      <c r="D13" s="1186"/>
      <c r="E13" s="1186"/>
      <c r="F13" s="1186"/>
      <c r="G13" s="1186"/>
      <c r="H13" s="1186"/>
      <c r="I13" s="1186"/>
      <c r="J13" s="1186"/>
      <c r="K13" s="1186"/>
      <c r="L13" s="1186"/>
      <c r="M13" s="1186"/>
      <c r="N13" s="1186"/>
      <c r="O13" s="1186"/>
      <c r="P13" s="1186"/>
      <c r="Q13" s="1186"/>
      <c r="R13" s="1186"/>
      <c r="S13" s="1186"/>
      <c r="T13" s="1186"/>
      <c r="U13" s="1186"/>
      <c r="V13" s="1187"/>
    </row>
    <row r="14" spans="2:125" s="7" customFormat="1" ht="13" customHeight="1" x14ac:dyDescent="0.35">
      <c r="B14" s="61" t="s">
        <v>11</v>
      </c>
      <c r="C14" s="382"/>
      <c r="D14" s="258">
        <f t="shared" ref="D14:V14" si="10">C17</f>
        <v>0</v>
      </c>
      <c r="E14" s="258">
        <f t="shared" si="10"/>
        <v>0</v>
      </c>
      <c r="F14" s="258">
        <f t="shared" si="10"/>
        <v>0</v>
      </c>
      <c r="G14" s="258">
        <f t="shared" si="10"/>
        <v>0</v>
      </c>
      <c r="H14" s="258">
        <f t="shared" si="10"/>
        <v>0</v>
      </c>
      <c r="I14" s="258">
        <f t="shared" si="10"/>
        <v>0</v>
      </c>
      <c r="J14" s="258">
        <f t="shared" si="10"/>
        <v>0</v>
      </c>
      <c r="K14" s="258">
        <f t="shared" si="10"/>
        <v>0</v>
      </c>
      <c r="L14" s="258">
        <f t="shared" si="10"/>
        <v>0</v>
      </c>
      <c r="M14" s="258">
        <f t="shared" si="10"/>
        <v>0</v>
      </c>
      <c r="N14" s="259">
        <f t="shared" si="10"/>
        <v>0</v>
      </c>
      <c r="O14" s="265">
        <f t="shared" si="10"/>
        <v>0</v>
      </c>
      <c r="P14" s="263">
        <f t="shared" si="10"/>
        <v>0</v>
      </c>
      <c r="Q14" s="263">
        <f t="shared" si="10"/>
        <v>0</v>
      </c>
      <c r="R14" s="266">
        <f t="shared" si="10"/>
        <v>0</v>
      </c>
      <c r="S14" s="265">
        <f t="shared" si="10"/>
        <v>0</v>
      </c>
      <c r="T14" s="263">
        <f t="shared" si="10"/>
        <v>0</v>
      </c>
      <c r="U14" s="263">
        <f t="shared" si="10"/>
        <v>0</v>
      </c>
      <c r="V14" s="266">
        <f t="shared" si="10"/>
        <v>0</v>
      </c>
    </row>
    <row r="15" spans="2:125" ht="13" customHeight="1" x14ac:dyDescent="0.35">
      <c r="B15" s="423" t="s">
        <v>12</v>
      </c>
      <c r="C15" s="382"/>
      <c r="D15" s="383"/>
      <c r="E15" s="383"/>
      <c r="F15" s="383"/>
      <c r="G15" s="383"/>
      <c r="H15" s="383"/>
      <c r="I15" s="383"/>
      <c r="J15" s="383"/>
      <c r="K15" s="383"/>
      <c r="L15" s="383"/>
      <c r="M15" s="383"/>
      <c r="N15" s="384"/>
      <c r="O15" s="380"/>
      <c r="P15" s="378"/>
      <c r="Q15" s="378"/>
      <c r="R15" s="381"/>
      <c r="S15" s="380"/>
      <c r="T15" s="378"/>
      <c r="U15" s="378"/>
      <c r="V15" s="381"/>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row>
    <row r="16" spans="2:125" s="7" customFormat="1" ht="13" customHeight="1" x14ac:dyDescent="0.35">
      <c r="B16" s="62" t="s">
        <v>478</v>
      </c>
      <c r="C16" s="394"/>
      <c r="D16" s="395"/>
      <c r="E16" s="395"/>
      <c r="F16" s="395"/>
      <c r="G16" s="395"/>
      <c r="H16" s="395"/>
      <c r="I16" s="395"/>
      <c r="J16" s="395"/>
      <c r="K16" s="395"/>
      <c r="L16" s="395"/>
      <c r="M16" s="395"/>
      <c r="N16" s="396"/>
      <c r="O16" s="392"/>
      <c r="P16" s="390"/>
      <c r="Q16" s="390"/>
      <c r="R16" s="393"/>
      <c r="S16" s="392"/>
      <c r="T16" s="390"/>
      <c r="U16" s="390"/>
      <c r="V16" s="393"/>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row>
    <row r="17" spans="2:22" s="7" customFormat="1" ht="13" customHeight="1" x14ac:dyDescent="0.35">
      <c r="B17" s="61" t="s">
        <v>13</v>
      </c>
      <c r="C17" s="260">
        <f>C14+C15-C16</f>
        <v>0</v>
      </c>
      <c r="D17" s="260">
        <f t="shared" ref="D17:V17" si="11">D14+D15-D16</f>
        <v>0</v>
      </c>
      <c r="E17" s="260">
        <f t="shared" si="11"/>
        <v>0</v>
      </c>
      <c r="F17" s="260">
        <f t="shared" si="11"/>
        <v>0</v>
      </c>
      <c r="G17" s="260">
        <f t="shared" si="11"/>
        <v>0</v>
      </c>
      <c r="H17" s="260">
        <f t="shared" si="11"/>
        <v>0</v>
      </c>
      <c r="I17" s="260">
        <f t="shared" si="11"/>
        <v>0</v>
      </c>
      <c r="J17" s="260">
        <f t="shared" si="11"/>
        <v>0</v>
      </c>
      <c r="K17" s="260">
        <f t="shared" si="11"/>
        <v>0</v>
      </c>
      <c r="L17" s="260">
        <f t="shared" si="11"/>
        <v>0</v>
      </c>
      <c r="M17" s="260">
        <f t="shared" si="11"/>
        <v>0</v>
      </c>
      <c r="N17" s="361">
        <f t="shared" si="11"/>
        <v>0</v>
      </c>
      <c r="O17" s="260">
        <f t="shared" si="11"/>
        <v>0</v>
      </c>
      <c r="P17" s="260">
        <f t="shared" si="11"/>
        <v>0</v>
      </c>
      <c r="Q17" s="260">
        <f t="shared" si="11"/>
        <v>0</v>
      </c>
      <c r="R17" s="361">
        <f t="shared" si="11"/>
        <v>0</v>
      </c>
      <c r="S17" s="260">
        <f t="shared" si="11"/>
        <v>0</v>
      </c>
      <c r="T17" s="260">
        <f t="shared" si="11"/>
        <v>0</v>
      </c>
      <c r="U17" s="260">
        <f t="shared" si="11"/>
        <v>0</v>
      </c>
      <c r="V17" s="361">
        <f t="shared" si="11"/>
        <v>0</v>
      </c>
    </row>
    <row r="18" spans="2:22" s="7" customFormat="1" ht="13" customHeight="1" x14ac:dyDescent="0.35">
      <c r="B18" s="61" t="s">
        <v>14</v>
      </c>
      <c r="C18" s="260">
        <f t="shared" ref="C18:V18" si="12">(C14+C17)/2</f>
        <v>0</v>
      </c>
      <c r="D18" s="258">
        <f t="shared" si="12"/>
        <v>0</v>
      </c>
      <c r="E18" s="258">
        <f t="shared" si="12"/>
        <v>0</v>
      </c>
      <c r="F18" s="258">
        <f t="shared" si="12"/>
        <v>0</v>
      </c>
      <c r="G18" s="258">
        <f t="shared" si="12"/>
        <v>0</v>
      </c>
      <c r="H18" s="258">
        <f t="shared" si="12"/>
        <v>0</v>
      </c>
      <c r="I18" s="258">
        <f t="shared" si="12"/>
        <v>0</v>
      </c>
      <c r="J18" s="258">
        <f t="shared" si="12"/>
        <v>0</v>
      </c>
      <c r="K18" s="258">
        <f t="shared" si="12"/>
        <v>0</v>
      </c>
      <c r="L18" s="258">
        <f t="shared" si="12"/>
        <v>0</v>
      </c>
      <c r="M18" s="258">
        <f t="shared" si="12"/>
        <v>0</v>
      </c>
      <c r="N18" s="259">
        <f t="shared" si="12"/>
        <v>0</v>
      </c>
      <c r="O18" s="265">
        <f t="shared" si="12"/>
        <v>0</v>
      </c>
      <c r="P18" s="263">
        <f t="shared" si="12"/>
        <v>0</v>
      </c>
      <c r="Q18" s="263">
        <f t="shared" si="12"/>
        <v>0</v>
      </c>
      <c r="R18" s="266">
        <f t="shared" si="12"/>
        <v>0</v>
      </c>
      <c r="S18" s="265">
        <f t="shared" si="12"/>
        <v>0</v>
      </c>
      <c r="T18" s="263">
        <f t="shared" si="12"/>
        <v>0</v>
      </c>
      <c r="U18" s="263">
        <f t="shared" si="12"/>
        <v>0</v>
      </c>
      <c r="V18" s="266">
        <f t="shared" si="12"/>
        <v>0</v>
      </c>
    </row>
    <row r="19" spans="2:22" s="7" customFormat="1" ht="13" customHeight="1" x14ac:dyDescent="0.35">
      <c r="B19" s="61" t="s">
        <v>15</v>
      </c>
      <c r="C19" s="60">
        <v>0</v>
      </c>
      <c r="D19" s="51">
        <f>C19</f>
        <v>0</v>
      </c>
      <c r="E19" s="51">
        <f>D19</f>
        <v>0</v>
      </c>
      <c r="F19" s="51">
        <f t="shared" ref="F19:V19" si="13">E19</f>
        <v>0</v>
      </c>
      <c r="G19" s="51">
        <f t="shared" si="13"/>
        <v>0</v>
      </c>
      <c r="H19" s="51">
        <f t="shared" si="13"/>
        <v>0</v>
      </c>
      <c r="I19" s="51">
        <f t="shared" si="13"/>
        <v>0</v>
      </c>
      <c r="J19" s="51">
        <f t="shared" si="13"/>
        <v>0</v>
      </c>
      <c r="K19" s="51">
        <f t="shared" si="13"/>
        <v>0</v>
      </c>
      <c r="L19" s="51">
        <f t="shared" si="13"/>
        <v>0</v>
      </c>
      <c r="M19" s="51">
        <f t="shared" si="13"/>
        <v>0</v>
      </c>
      <c r="N19" s="52">
        <f t="shared" si="13"/>
        <v>0</v>
      </c>
      <c r="O19" s="53">
        <f t="shared" si="13"/>
        <v>0</v>
      </c>
      <c r="P19" s="54">
        <f t="shared" si="13"/>
        <v>0</v>
      </c>
      <c r="Q19" s="54">
        <f t="shared" si="13"/>
        <v>0</v>
      </c>
      <c r="R19" s="55">
        <f t="shared" si="13"/>
        <v>0</v>
      </c>
      <c r="S19" s="56">
        <f t="shared" si="13"/>
        <v>0</v>
      </c>
      <c r="T19" s="54">
        <f t="shared" si="13"/>
        <v>0</v>
      </c>
      <c r="U19" s="54">
        <f t="shared" si="13"/>
        <v>0</v>
      </c>
      <c r="V19" s="57">
        <f t="shared" si="13"/>
        <v>0</v>
      </c>
    </row>
    <row r="20" spans="2:22" s="7" customFormat="1" ht="13" customHeight="1" x14ac:dyDescent="0.35">
      <c r="B20" s="424" t="s">
        <v>16</v>
      </c>
      <c r="C20" s="399">
        <f t="shared" ref="C20:N20" si="14">C18*C19/12</f>
        <v>0</v>
      </c>
      <c r="D20" s="400">
        <f t="shared" si="14"/>
        <v>0</v>
      </c>
      <c r="E20" s="400">
        <f t="shared" si="14"/>
        <v>0</v>
      </c>
      <c r="F20" s="400">
        <f t="shared" si="14"/>
        <v>0</v>
      </c>
      <c r="G20" s="400">
        <f>G18*G19/12</f>
        <v>0</v>
      </c>
      <c r="H20" s="400">
        <f t="shared" si="14"/>
        <v>0</v>
      </c>
      <c r="I20" s="400">
        <f t="shared" si="14"/>
        <v>0</v>
      </c>
      <c r="J20" s="400">
        <f t="shared" si="14"/>
        <v>0</v>
      </c>
      <c r="K20" s="400">
        <f t="shared" si="14"/>
        <v>0</v>
      </c>
      <c r="L20" s="400">
        <f t="shared" si="14"/>
        <v>0</v>
      </c>
      <c r="M20" s="400">
        <f t="shared" si="14"/>
        <v>0</v>
      </c>
      <c r="N20" s="405">
        <f t="shared" si="14"/>
        <v>0</v>
      </c>
      <c r="O20" s="406">
        <f t="shared" ref="O20:V20" si="15">O18*O19/4</f>
        <v>0</v>
      </c>
      <c r="P20" s="400">
        <f t="shared" si="15"/>
        <v>0</v>
      </c>
      <c r="Q20" s="400">
        <f t="shared" si="15"/>
        <v>0</v>
      </c>
      <c r="R20" s="405">
        <f t="shared" si="15"/>
        <v>0</v>
      </c>
      <c r="S20" s="406">
        <f t="shared" si="15"/>
        <v>0</v>
      </c>
      <c r="T20" s="400">
        <f t="shared" si="15"/>
        <v>0</v>
      </c>
      <c r="U20" s="400">
        <f t="shared" si="15"/>
        <v>0</v>
      </c>
      <c r="V20" s="405">
        <f t="shared" si="15"/>
        <v>0</v>
      </c>
    </row>
    <row r="21" spans="2:22" s="12" customFormat="1" ht="16.5" customHeight="1" x14ac:dyDescent="0.4">
      <c r="B21" s="1185" t="s">
        <v>17</v>
      </c>
      <c r="C21" s="1186"/>
      <c r="D21" s="1186"/>
      <c r="E21" s="1186"/>
      <c r="F21" s="1186"/>
      <c r="G21" s="1186"/>
      <c r="H21" s="1186"/>
      <c r="I21" s="1186"/>
      <c r="J21" s="1186"/>
      <c r="K21" s="1186"/>
      <c r="L21" s="1186"/>
      <c r="M21" s="1186"/>
      <c r="N21" s="1186"/>
      <c r="O21" s="1186"/>
      <c r="P21" s="1186"/>
      <c r="Q21" s="1186"/>
      <c r="R21" s="1186"/>
      <c r="S21" s="1186"/>
      <c r="T21" s="1186"/>
      <c r="U21" s="1186"/>
      <c r="V21" s="1187"/>
    </row>
    <row r="22" spans="2:22" s="7" customFormat="1" ht="13" customHeight="1" x14ac:dyDescent="0.35">
      <c r="B22" s="61" t="s">
        <v>11</v>
      </c>
      <c r="C22" s="382"/>
      <c r="D22" s="258">
        <f t="shared" ref="D22:V22" si="16">C25</f>
        <v>0</v>
      </c>
      <c r="E22" s="258">
        <f t="shared" si="16"/>
        <v>0</v>
      </c>
      <c r="F22" s="258">
        <f t="shared" si="16"/>
        <v>0</v>
      </c>
      <c r="G22" s="258">
        <f t="shared" si="16"/>
        <v>0</v>
      </c>
      <c r="H22" s="258">
        <f t="shared" si="16"/>
        <v>0</v>
      </c>
      <c r="I22" s="258">
        <f t="shared" si="16"/>
        <v>0</v>
      </c>
      <c r="J22" s="258">
        <f t="shared" si="16"/>
        <v>0</v>
      </c>
      <c r="K22" s="258">
        <f t="shared" si="16"/>
        <v>0</v>
      </c>
      <c r="L22" s="258">
        <f t="shared" si="16"/>
        <v>0</v>
      </c>
      <c r="M22" s="258">
        <f t="shared" si="16"/>
        <v>0</v>
      </c>
      <c r="N22" s="259">
        <f t="shared" si="16"/>
        <v>0</v>
      </c>
      <c r="O22" s="265">
        <f t="shared" si="16"/>
        <v>0</v>
      </c>
      <c r="P22" s="263">
        <f t="shared" si="16"/>
        <v>0</v>
      </c>
      <c r="Q22" s="263">
        <f t="shared" si="16"/>
        <v>0</v>
      </c>
      <c r="R22" s="266">
        <f t="shared" si="16"/>
        <v>0</v>
      </c>
      <c r="S22" s="265">
        <f t="shared" si="16"/>
        <v>0</v>
      </c>
      <c r="T22" s="263">
        <f t="shared" si="16"/>
        <v>0</v>
      </c>
      <c r="U22" s="263">
        <f t="shared" si="16"/>
        <v>0</v>
      </c>
      <c r="V22" s="266">
        <f t="shared" si="16"/>
        <v>0</v>
      </c>
    </row>
    <row r="23" spans="2:22" ht="13" customHeight="1" x14ac:dyDescent="0.35">
      <c r="B23" s="423" t="s">
        <v>12</v>
      </c>
      <c r="C23" s="382"/>
      <c r="D23" s="383"/>
      <c r="E23" s="383"/>
      <c r="F23" s="383"/>
      <c r="G23" s="383"/>
      <c r="H23" s="383"/>
      <c r="I23" s="383"/>
      <c r="J23" s="383"/>
      <c r="K23" s="383"/>
      <c r="L23" s="383"/>
      <c r="M23" s="383"/>
      <c r="N23" s="384"/>
      <c r="O23" s="380"/>
      <c r="P23" s="378"/>
      <c r="Q23" s="378"/>
      <c r="R23" s="381"/>
      <c r="S23" s="380"/>
      <c r="T23" s="378"/>
      <c r="U23" s="378"/>
      <c r="V23" s="381"/>
    </row>
    <row r="24" spans="2:22" s="7" customFormat="1" ht="13" customHeight="1" x14ac:dyDescent="0.35">
      <c r="B24" s="62" t="s">
        <v>478</v>
      </c>
      <c r="C24" s="394"/>
      <c r="D24" s="395"/>
      <c r="E24" s="395"/>
      <c r="F24" s="395"/>
      <c r="G24" s="395"/>
      <c r="H24" s="395"/>
      <c r="I24" s="395"/>
      <c r="J24" s="395"/>
      <c r="K24" s="395"/>
      <c r="L24" s="395"/>
      <c r="M24" s="395"/>
      <c r="N24" s="396"/>
      <c r="O24" s="392"/>
      <c r="P24" s="390"/>
      <c r="Q24" s="390"/>
      <c r="R24" s="393"/>
      <c r="S24" s="392"/>
      <c r="T24" s="390"/>
      <c r="U24" s="390"/>
      <c r="V24" s="393"/>
    </row>
    <row r="25" spans="2:22" s="7" customFormat="1" ht="13" customHeight="1" x14ac:dyDescent="0.35">
      <c r="B25" s="61" t="s">
        <v>13</v>
      </c>
      <c r="C25" s="260">
        <f>C22+C23-C24</f>
        <v>0</v>
      </c>
      <c r="D25" s="260">
        <f t="shared" ref="D25:V25" si="17">D22+D23-D24</f>
        <v>0</v>
      </c>
      <c r="E25" s="260">
        <f t="shared" si="17"/>
        <v>0</v>
      </c>
      <c r="F25" s="260">
        <f t="shared" si="17"/>
        <v>0</v>
      </c>
      <c r="G25" s="260">
        <f t="shared" si="17"/>
        <v>0</v>
      </c>
      <c r="H25" s="260">
        <f t="shared" si="17"/>
        <v>0</v>
      </c>
      <c r="I25" s="260">
        <f t="shared" si="17"/>
        <v>0</v>
      </c>
      <c r="J25" s="260">
        <f t="shared" si="17"/>
        <v>0</v>
      </c>
      <c r="K25" s="260">
        <f t="shared" si="17"/>
        <v>0</v>
      </c>
      <c r="L25" s="260">
        <f t="shared" si="17"/>
        <v>0</v>
      </c>
      <c r="M25" s="260">
        <f t="shared" si="17"/>
        <v>0</v>
      </c>
      <c r="N25" s="361">
        <f t="shared" si="17"/>
        <v>0</v>
      </c>
      <c r="O25" s="260">
        <f t="shared" si="17"/>
        <v>0</v>
      </c>
      <c r="P25" s="260">
        <f t="shared" si="17"/>
        <v>0</v>
      </c>
      <c r="Q25" s="260">
        <f t="shared" si="17"/>
        <v>0</v>
      </c>
      <c r="R25" s="361">
        <f t="shared" si="17"/>
        <v>0</v>
      </c>
      <c r="S25" s="260">
        <f t="shared" si="17"/>
        <v>0</v>
      </c>
      <c r="T25" s="260">
        <f t="shared" si="17"/>
        <v>0</v>
      </c>
      <c r="U25" s="260">
        <f t="shared" si="17"/>
        <v>0</v>
      </c>
      <c r="V25" s="361">
        <f t="shared" si="17"/>
        <v>0</v>
      </c>
    </row>
    <row r="26" spans="2:22" s="7" customFormat="1" ht="13" customHeight="1" x14ac:dyDescent="0.35">
      <c r="B26" s="61" t="s">
        <v>14</v>
      </c>
      <c r="C26" s="260">
        <f t="shared" ref="C26:V26" si="18">(C22+C25)/2</f>
        <v>0</v>
      </c>
      <c r="D26" s="258">
        <f t="shared" si="18"/>
        <v>0</v>
      </c>
      <c r="E26" s="258">
        <f t="shared" si="18"/>
        <v>0</v>
      </c>
      <c r="F26" s="258">
        <f t="shared" si="18"/>
        <v>0</v>
      </c>
      <c r="G26" s="258">
        <f t="shared" si="18"/>
        <v>0</v>
      </c>
      <c r="H26" s="258">
        <f t="shared" si="18"/>
        <v>0</v>
      </c>
      <c r="I26" s="258">
        <f t="shared" si="18"/>
        <v>0</v>
      </c>
      <c r="J26" s="258">
        <f t="shared" si="18"/>
        <v>0</v>
      </c>
      <c r="K26" s="258">
        <f t="shared" si="18"/>
        <v>0</v>
      </c>
      <c r="L26" s="258">
        <f t="shared" si="18"/>
        <v>0</v>
      </c>
      <c r="M26" s="258">
        <f t="shared" si="18"/>
        <v>0</v>
      </c>
      <c r="N26" s="259">
        <f t="shared" si="18"/>
        <v>0</v>
      </c>
      <c r="O26" s="265">
        <f t="shared" si="18"/>
        <v>0</v>
      </c>
      <c r="P26" s="263">
        <f t="shared" si="18"/>
        <v>0</v>
      </c>
      <c r="Q26" s="263">
        <f t="shared" si="18"/>
        <v>0</v>
      </c>
      <c r="R26" s="266">
        <f t="shared" si="18"/>
        <v>0</v>
      </c>
      <c r="S26" s="265">
        <f t="shared" si="18"/>
        <v>0</v>
      </c>
      <c r="T26" s="263">
        <f t="shared" si="18"/>
        <v>0</v>
      </c>
      <c r="U26" s="263">
        <f t="shared" si="18"/>
        <v>0</v>
      </c>
      <c r="V26" s="266">
        <f t="shared" si="18"/>
        <v>0</v>
      </c>
    </row>
    <row r="27" spans="2:22" s="7" customFormat="1" ht="13" customHeight="1" x14ac:dyDescent="0.35">
      <c r="B27" s="61" t="s">
        <v>15</v>
      </c>
      <c r="C27" s="60">
        <v>0</v>
      </c>
      <c r="D27" s="51">
        <f>C27</f>
        <v>0</v>
      </c>
      <c r="E27" s="51">
        <f>D27</f>
        <v>0</v>
      </c>
      <c r="F27" s="51">
        <f t="shared" ref="F27:V27" si="19">E27</f>
        <v>0</v>
      </c>
      <c r="G27" s="51">
        <f t="shared" si="19"/>
        <v>0</v>
      </c>
      <c r="H27" s="51">
        <f t="shared" si="19"/>
        <v>0</v>
      </c>
      <c r="I27" s="51">
        <f t="shared" si="19"/>
        <v>0</v>
      </c>
      <c r="J27" s="51">
        <f t="shared" si="19"/>
        <v>0</v>
      </c>
      <c r="K27" s="51">
        <f t="shared" si="19"/>
        <v>0</v>
      </c>
      <c r="L27" s="51">
        <f t="shared" si="19"/>
        <v>0</v>
      </c>
      <c r="M27" s="51">
        <f t="shared" si="19"/>
        <v>0</v>
      </c>
      <c r="N27" s="52">
        <f t="shared" si="19"/>
        <v>0</v>
      </c>
      <c r="O27" s="53">
        <f t="shared" si="19"/>
        <v>0</v>
      </c>
      <c r="P27" s="54">
        <f t="shared" si="19"/>
        <v>0</v>
      </c>
      <c r="Q27" s="54">
        <f t="shared" si="19"/>
        <v>0</v>
      </c>
      <c r="R27" s="55">
        <f t="shared" si="19"/>
        <v>0</v>
      </c>
      <c r="S27" s="56">
        <f t="shared" si="19"/>
        <v>0</v>
      </c>
      <c r="T27" s="54">
        <f t="shared" si="19"/>
        <v>0</v>
      </c>
      <c r="U27" s="54">
        <f t="shared" si="19"/>
        <v>0</v>
      </c>
      <c r="V27" s="57">
        <f t="shared" si="19"/>
        <v>0</v>
      </c>
    </row>
    <row r="28" spans="2:22" s="7" customFormat="1" ht="13" customHeight="1" x14ac:dyDescent="0.35">
      <c r="B28" s="424" t="s">
        <v>16</v>
      </c>
      <c r="C28" s="399">
        <f t="shared" ref="C28:N28" si="20">C26*C27/12</f>
        <v>0</v>
      </c>
      <c r="D28" s="400">
        <f t="shared" si="20"/>
        <v>0</v>
      </c>
      <c r="E28" s="400">
        <f t="shared" si="20"/>
        <v>0</v>
      </c>
      <c r="F28" s="400">
        <f t="shared" si="20"/>
        <v>0</v>
      </c>
      <c r="G28" s="400">
        <f t="shared" si="20"/>
        <v>0</v>
      </c>
      <c r="H28" s="400">
        <f t="shared" si="20"/>
        <v>0</v>
      </c>
      <c r="I28" s="400">
        <f t="shared" si="20"/>
        <v>0</v>
      </c>
      <c r="J28" s="400">
        <f t="shared" si="20"/>
        <v>0</v>
      </c>
      <c r="K28" s="400">
        <f t="shared" si="20"/>
        <v>0</v>
      </c>
      <c r="L28" s="400">
        <f t="shared" si="20"/>
        <v>0</v>
      </c>
      <c r="M28" s="400">
        <f t="shared" si="20"/>
        <v>0</v>
      </c>
      <c r="N28" s="405">
        <f t="shared" si="20"/>
        <v>0</v>
      </c>
      <c r="O28" s="406">
        <f t="shared" ref="O28:V28" si="21">O26*O27/4</f>
        <v>0</v>
      </c>
      <c r="P28" s="400">
        <f t="shared" si="21"/>
        <v>0</v>
      </c>
      <c r="Q28" s="400">
        <f t="shared" si="21"/>
        <v>0</v>
      </c>
      <c r="R28" s="405">
        <f t="shared" si="21"/>
        <v>0</v>
      </c>
      <c r="S28" s="406">
        <f t="shared" si="21"/>
        <v>0</v>
      </c>
      <c r="T28" s="400">
        <f t="shared" si="21"/>
        <v>0</v>
      </c>
      <c r="U28" s="400">
        <f t="shared" si="21"/>
        <v>0</v>
      </c>
      <c r="V28" s="405">
        <f t="shared" si="21"/>
        <v>0</v>
      </c>
    </row>
    <row r="29" spans="2:22" s="12" customFormat="1" ht="16.5" customHeight="1" x14ac:dyDescent="0.4">
      <c r="B29" s="1185" t="s">
        <v>38</v>
      </c>
      <c r="C29" s="1186"/>
      <c r="D29" s="1186"/>
      <c r="E29" s="1186"/>
      <c r="F29" s="1186"/>
      <c r="G29" s="1186"/>
      <c r="H29" s="1186"/>
      <c r="I29" s="1186"/>
      <c r="J29" s="1186"/>
      <c r="K29" s="1186"/>
      <c r="L29" s="1186"/>
      <c r="M29" s="1186"/>
      <c r="N29" s="1186"/>
      <c r="O29" s="1186"/>
      <c r="P29" s="1186"/>
      <c r="Q29" s="1186"/>
      <c r="R29" s="1186"/>
      <c r="S29" s="1186"/>
      <c r="T29" s="1186"/>
      <c r="U29" s="1186"/>
      <c r="V29" s="1187"/>
    </row>
    <row r="30" spans="2:22" s="7" customFormat="1" ht="13" customHeight="1" x14ac:dyDescent="0.35">
      <c r="B30" s="61" t="s">
        <v>11</v>
      </c>
      <c r="C30" s="382"/>
      <c r="D30" s="258">
        <f t="shared" ref="D30:V30" si="22">C33</f>
        <v>0</v>
      </c>
      <c r="E30" s="258">
        <f t="shared" si="22"/>
        <v>0</v>
      </c>
      <c r="F30" s="258">
        <f t="shared" si="22"/>
        <v>0</v>
      </c>
      <c r="G30" s="258">
        <f t="shared" si="22"/>
        <v>0</v>
      </c>
      <c r="H30" s="258">
        <f t="shared" si="22"/>
        <v>0</v>
      </c>
      <c r="I30" s="258">
        <f t="shared" si="22"/>
        <v>0</v>
      </c>
      <c r="J30" s="258">
        <f t="shared" si="22"/>
        <v>0</v>
      </c>
      <c r="K30" s="258">
        <f t="shared" si="22"/>
        <v>0</v>
      </c>
      <c r="L30" s="258">
        <f>K33</f>
        <v>0</v>
      </c>
      <c r="M30" s="258">
        <f>L33</f>
        <v>0</v>
      </c>
      <c r="N30" s="261">
        <f>M33</f>
        <v>0</v>
      </c>
      <c r="O30" s="262">
        <f t="shared" si="22"/>
        <v>0</v>
      </c>
      <c r="P30" s="263">
        <f t="shared" si="22"/>
        <v>0</v>
      </c>
      <c r="Q30" s="263">
        <f t="shared" si="22"/>
        <v>0</v>
      </c>
      <c r="R30" s="264">
        <f t="shared" si="22"/>
        <v>0</v>
      </c>
      <c r="S30" s="272">
        <f t="shared" si="22"/>
        <v>0</v>
      </c>
      <c r="T30" s="263">
        <f t="shared" si="22"/>
        <v>0</v>
      </c>
      <c r="U30" s="263">
        <f t="shared" si="22"/>
        <v>0</v>
      </c>
      <c r="V30" s="266">
        <f t="shared" si="22"/>
        <v>0</v>
      </c>
    </row>
    <row r="31" spans="2:22" ht="13" customHeight="1" x14ac:dyDescent="0.35">
      <c r="B31" s="423" t="s">
        <v>12</v>
      </c>
      <c r="C31" s="382"/>
      <c r="D31" s="383"/>
      <c r="E31" s="383"/>
      <c r="F31" s="383"/>
      <c r="G31" s="383"/>
      <c r="H31" s="383"/>
      <c r="I31" s="383"/>
      <c r="J31" s="383"/>
      <c r="K31" s="383"/>
      <c r="L31" s="383"/>
      <c r="M31" s="383"/>
      <c r="N31" s="383"/>
      <c r="O31" s="377"/>
      <c r="P31" s="378"/>
      <c r="Q31" s="378"/>
      <c r="R31" s="379"/>
      <c r="S31" s="385"/>
      <c r="T31" s="378"/>
      <c r="U31" s="378"/>
      <c r="V31" s="381"/>
    </row>
    <row r="32" spans="2:22" s="7" customFormat="1" ht="13" customHeight="1" x14ac:dyDescent="0.35">
      <c r="B32" s="62" t="s">
        <v>478</v>
      </c>
      <c r="C32" s="394"/>
      <c r="D32" s="395"/>
      <c r="E32" s="395"/>
      <c r="F32" s="395"/>
      <c r="G32" s="395"/>
      <c r="H32" s="395"/>
      <c r="I32" s="395"/>
      <c r="J32" s="395"/>
      <c r="K32" s="395"/>
      <c r="L32" s="395"/>
      <c r="M32" s="395"/>
      <c r="N32" s="397"/>
      <c r="O32" s="389"/>
      <c r="P32" s="390"/>
      <c r="Q32" s="390"/>
      <c r="R32" s="391"/>
      <c r="S32" s="398"/>
      <c r="T32" s="390"/>
      <c r="U32" s="390"/>
      <c r="V32" s="393"/>
    </row>
    <row r="33" spans="2:27" s="7" customFormat="1" ht="13" customHeight="1" x14ac:dyDescent="0.35">
      <c r="B33" s="61" t="s">
        <v>13</v>
      </c>
      <c r="C33" s="260">
        <f>C30+C31-C32</f>
        <v>0</v>
      </c>
      <c r="D33" s="258">
        <f t="shared" ref="D33:V33" si="23">D30+D31-D32</f>
        <v>0</v>
      </c>
      <c r="E33" s="258">
        <f t="shared" si="23"/>
        <v>0</v>
      </c>
      <c r="F33" s="258">
        <f t="shared" si="23"/>
        <v>0</v>
      </c>
      <c r="G33" s="258">
        <f t="shared" si="23"/>
        <v>0</v>
      </c>
      <c r="H33" s="258">
        <f t="shared" si="23"/>
        <v>0</v>
      </c>
      <c r="I33" s="258">
        <f t="shared" si="23"/>
        <v>0</v>
      </c>
      <c r="J33" s="258">
        <f t="shared" si="23"/>
        <v>0</v>
      </c>
      <c r="K33" s="258">
        <f t="shared" si="23"/>
        <v>0</v>
      </c>
      <c r="L33" s="258">
        <f t="shared" si="23"/>
        <v>0</v>
      </c>
      <c r="M33" s="258">
        <f t="shared" si="23"/>
        <v>0</v>
      </c>
      <c r="N33" s="261">
        <f t="shared" si="23"/>
        <v>0</v>
      </c>
      <c r="O33" s="262">
        <f t="shared" si="23"/>
        <v>0</v>
      </c>
      <c r="P33" s="263">
        <f t="shared" si="23"/>
        <v>0</v>
      </c>
      <c r="Q33" s="263">
        <f t="shared" si="23"/>
        <v>0</v>
      </c>
      <c r="R33" s="264">
        <f t="shared" si="23"/>
        <v>0</v>
      </c>
      <c r="S33" s="272">
        <f t="shared" si="23"/>
        <v>0</v>
      </c>
      <c r="T33" s="263">
        <f t="shared" si="23"/>
        <v>0</v>
      </c>
      <c r="U33" s="263">
        <f t="shared" si="23"/>
        <v>0</v>
      </c>
      <c r="V33" s="266">
        <f t="shared" si="23"/>
        <v>0</v>
      </c>
    </row>
    <row r="34" spans="2:27" s="7" customFormat="1" ht="13" customHeight="1" x14ac:dyDescent="0.35">
      <c r="B34" s="61" t="s">
        <v>14</v>
      </c>
      <c r="C34" s="260">
        <f t="shared" ref="C34:V34" si="24">(C30+C33)/2</f>
        <v>0</v>
      </c>
      <c r="D34" s="258">
        <f t="shared" si="24"/>
        <v>0</v>
      </c>
      <c r="E34" s="258">
        <f t="shared" si="24"/>
        <v>0</v>
      </c>
      <c r="F34" s="258">
        <f t="shared" si="24"/>
        <v>0</v>
      </c>
      <c r="G34" s="258">
        <f t="shared" si="24"/>
        <v>0</v>
      </c>
      <c r="H34" s="258">
        <f t="shared" si="24"/>
        <v>0</v>
      </c>
      <c r="I34" s="258">
        <f t="shared" si="24"/>
        <v>0</v>
      </c>
      <c r="J34" s="258">
        <f t="shared" si="24"/>
        <v>0</v>
      </c>
      <c r="K34" s="258">
        <f t="shared" si="24"/>
        <v>0</v>
      </c>
      <c r="L34" s="258">
        <f t="shared" si="24"/>
        <v>0</v>
      </c>
      <c r="M34" s="258">
        <f t="shared" si="24"/>
        <v>0</v>
      </c>
      <c r="N34" s="261">
        <f t="shared" si="24"/>
        <v>0</v>
      </c>
      <c r="O34" s="262">
        <f t="shared" si="24"/>
        <v>0</v>
      </c>
      <c r="P34" s="263">
        <f t="shared" si="24"/>
        <v>0</v>
      </c>
      <c r="Q34" s="263">
        <f t="shared" si="24"/>
        <v>0</v>
      </c>
      <c r="R34" s="264">
        <f t="shared" si="24"/>
        <v>0</v>
      </c>
      <c r="S34" s="272">
        <f t="shared" si="24"/>
        <v>0</v>
      </c>
      <c r="T34" s="263">
        <f t="shared" si="24"/>
        <v>0</v>
      </c>
      <c r="U34" s="263">
        <f t="shared" si="24"/>
        <v>0</v>
      </c>
      <c r="V34" s="266">
        <f t="shared" si="24"/>
        <v>0</v>
      </c>
    </row>
    <row r="35" spans="2:27" s="7" customFormat="1" ht="13" customHeight="1" x14ac:dyDescent="0.35">
      <c r="B35" s="61" t="s">
        <v>15</v>
      </c>
      <c r="C35" s="60">
        <v>0</v>
      </c>
      <c r="D35" s="51">
        <f>C35</f>
        <v>0</v>
      </c>
      <c r="E35" s="51">
        <f>D35</f>
        <v>0</v>
      </c>
      <c r="F35" s="51">
        <f t="shared" ref="F35:V35" si="25">E35</f>
        <v>0</v>
      </c>
      <c r="G35" s="51">
        <f t="shared" si="25"/>
        <v>0</v>
      </c>
      <c r="H35" s="51">
        <f t="shared" si="25"/>
        <v>0</v>
      </c>
      <c r="I35" s="51">
        <f t="shared" si="25"/>
        <v>0</v>
      </c>
      <c r="J35" s="51">
        <f t="shared" si="25"/>
        <v>0</v>
      </c>
      <c r="K35" s="51">
        <f t="shared" si="25"/>
        <v>0</v>
      </c>
      <c r="L35" s="51">
        <f t="shared" si="25"/>
        <v>0</v>
      </c>
      <c r="M35" s="51">
        <f t="shared" si="25"/>
        <v>0</v>
      </c>
      <c r="N35" s="52">
        <f t="shared" si="25"/>
        <v>0</v>
      </c>
      <c r="O35" s="53">
        <f t="shared" si="25"/>
        <v>0</v>
      </c>
      <c r="P35" s="54">
        <f t="shared" si="25"/>
        <v>0</v>
      </c>
      <c r="Q35" s="54">
        <f t="shared" si="25"/>
        <v>0</v>
      </c>
      <c r="R35" s="55">
        <f t="shared" si="25"/>
        <v>0</v>
      </c>
      <c r="S35" s="56">
        <f t="shared" si="25"/>
        <v>0</v>
      </c>
      <c r="T35" s="54">
        <f t="shared" si="25"/>
        <v>0</v>
      </c>
      <c r="U35" s="54">
        <f t="shared" si="25"/>
        <v>0</v>
      </c>
      <c r="V35" s="57">
        <f t="shared" si="25"/>
        <v>0</v>
      </c>
    </row>
    <row r="36" spans="2:27" s="7" customFormat="1" ht="13" customHeight="1" x14ac:dyDescent="0.35">
      <c r="B36" s="424" t="s">
        <v>16</v>
      </c>
      <c r="C36" s="399">
        <f t="shared" ref="C36:K36" si="26">C34*C35/12</f>
        <v>0</v>
      </c>
      <c r="D36" s="400">
        <f t="shared" si="26"/>
        <v>0</v>
      </c>
      <c r="E36" s="400">
        <f t="shared" si="26"/>
        <v>0</v>
      </c>
      <c r="F36" s="400">
        <f t="shared" si="26"/>
        <v>0</v>
      </c>
      <c r="G36" s="400">
        <f t="shared" si="26"/>
        <v>0</v>
      </c>
      <c r="H36" s="400">
        <f t="shared" si="26"/>
        <v>0</v>
      </c>
      <c r="I36" s="400">
        <f t="shared" si="26"/>
        <v>0</v>
      </c>
      <c r="J36" s="400">
        <f t="shared" si="26"/>
        <v>0</v>
      </c>
      <c r="K36" s="400">
        <f t="shared" si="26"/>
        <v>0</v>
      </c>
      <c r="L36" s="400">
        <f>L34*L35/12</f>
        <v>0</v>
      </c>
      <c r="M36" s="400">
        <f>M34*M35/12</f>
        <v>0</v>
      </c>
      <c r="N36" s="401">
        <f>N34*N35/12</f>
        <v>0</v>
      </c>
      <c r="O36" s="402">
        <f>O34*O35/4</f>
        <v>0</v>
      </c>
      <c r="P36" s="400">
        <f t="shared" ref="P36:V36" si="27">P34*P35/4</f>
        <v>0</v>
      </c>
      <c r="Q36" s="400">
        <f t="shared" si="27"/>
        <v>0</v>
      </c>
      <c r="R36" s="407">
        <f t="shared" si="27"/>
        <v>0</v>
      </c>
      <c r="S36" s="408">
        <f t="shared" si="27"/>
        <v>0</v>
      </c>
      <c r="T36" s="400">
        <f t="shared" si="27"/>
        <v>0</v>
      </c>
      <c r="U36" s="400">
        <f t="shared" si="27"/>
        <v>0</v>
      </c>
      <c r="V36" s="405">
        <f t="shared" si="27"/>
        <v>0</v>
      </c>
    </row>
    <row r="37" spans="2:27" s="7" customFormat="1" ht="10.9" customHeight="1" x14ac:dyDescent="0.35">
      <c r="B37" s="40"/>
      <c r="C37" s="41"/>
      <c r="D37" s="41"/>
      <c r="E37" s="41"/>
      <c r="F37" s="41"/>
      <c r="G37" s="41"/>
      <c r="H37" s="41"/>
      <c r="I37" s="41"/>
      <c r="J37" s="41"/>
      <c r="K37" s="41"/>
      <c r="L37" s="41"/>
      <c r="M37" s="41"/>
      <c r="N37" s="42"/>
      <c r="O37" s="43"/>
      <c r="P37" s="43"/>
      <c r="Q37" s="43"/>
      <c r="R37" s="43"/>
      <c r="S37" s="44"/>
      <c r="T37" s="41"/>
      <c r="U37" s="41"/>
      <c r="V37" s="45"/>
    </row>
    <row r="38" spans="2:27" s="8" customFormat="1" ht="16.5" customHeight="1" x14ac:dyDescent="0.4">
      <c r="B38" s="425" t="s">
        <v>18</v>
      </c>
      <c r="C38" s="409">
        <f t="shared" ref="C38:V38" si="28">C12+C20+C28+C36</f>
        <v>0</v>
      </c>
      <c r="D38" s="410">
        <f t="shared" si="28"/>
        <v>0</v>
      </c>
      <c r="E38" s="410">
        <f t="shared" si="28"/>
        <v>0</v>
      </c>
      <c r="F38" s="410">
        <f t="shared" si="28"/>
        <v>0</v>
      </c>
      <c r="G38" s="410">
        <f t="shared" si="28"/>
        <v>0</v>
      </c>
      <c r="H38" s="410">
        <f t="shared" si="28"/>
        <v>0</v>
      </c>
      <c r="I38" s="410">
        <f t="shared" si="28"/>
        <v>0</v>
      </c>
      <c r="J38" s="410">
        <f t="shared" si="28"/>
        <v>0</v>
      </c>
      <c r="K38" s="410">
        <f t="shared" si="28"/>
        <v>0</v>
      </c>
      <c r="L38" s="410">
        <f t="shared" si="28"/>
        <v>0</v>
      </c>
      <c r="M38" s="410">
        <f t="shared" si="28"/>
        <v>0</v>
      </c>
      <c r="N38" s="411">
        <f t="shared" si="28"/>
        <v>0</v>
      </c>
      <c r="O38" s="412">
        <f t="shared" si="28"/>
        <v>0</v>
      </c>
      <c r="P38" s="413">
        <f t="shared" si="28"/>
        <v>0</v>
      </c>
      <c r="Q38" s="413">
        <f t="shared" si="28"/>
        <v>0</v>
      </c>
      <c r="R38" s="414">
        <f t="shared" si="28"/>
        <v>0</v>
      </c>
      <c r="S38" s="415">
        <f t="shared" si="28"/>
        <v>0</v>
      </c>
      <c r="T38" s="413">
        <f t="shared" si="28"/>
        <v>0</v>
      </c>
      <c r="U38" s="413">
        <f t="shared" si="28"/>
        <v>0</v>
      </c>
      <c r="V38" s="422">
        <f t="shared" si="28"/>
        <v>0</v>
      </c>
    </row>
    <row r="39" spans="2:27" s="8" customFormat="1" ht="10.9" customHeight="1" x14ac:dyDescent="0.4">
      <c r="B39" s="46"/>
      <c r="C39" s="416"/>
      <c r="D39" s="416"/>
      <c r="E39" s="416"/>
      <c r="F39" s="416"/>
      <c r="G39" s="416"/>
      <c r="H39" s="416"/>
      <c r="I39" s="416"/>
      <c r="J39" s="416"/>
      <c r="K39" s="416"/>
      <c r="L39" s="416"/>
      <c r="M39" s="416"/>
      <c r="N39" s="417"/>
      <c r="O39" s="418"/>
      <c r="P39" s="413"/>
      <c r="Q39" s="413"/>
      <c r="R39" s="418"/>
      <c r="S39" s="419"/>
      <c r="T39" s="420"/>
      <c r="U39" s="420"/>
      <c r="V39" s="421"/>
    </row>
    <row r="40" spans="2:27" ht="16.5" customHeight="1" x14ac:dyDescent="0.4">
      <c r="B40" s="425" t="s">
        <v>19</v>
      </c>
      <c r="C40" s="409">
        <f>C8+C16+C24+C32</f>
        <v>0</v>
      </c>
      <c r="D40" s="410">
        <f t="shared" ref="D40:V40" si="29">D8+D16+D24+D32</f>
        <v>0</v>
      </c>
      <c r="E40" s="410">
        <f t="shared" si="29"/>
        <v>0</v>
      </c>
      <c r="F40" s="410">
        <f t="shared" si="29"/>
        <v>0</v>
      </c>
      <c r="G40" s="410">
        <f t="shared" si="29"/>
        <v>0</v>
      </c>
      <c r="H40" s="410">
        <f>H8+H16+H24+H32</f>
        <v>0</v>
      </c>
      <c r="I40" s="410">
        <f t="shared" si="29"/>
        <v>0</v>
      </c>
      <c r="J40" s="410">
        <f t="shared" si="29"/>
        <v>0</v>
      </c>
      <c r="K40" s="410">
        <f t="shared" si="29"/>
        <v>0</v>
      </c>
      <c r="L40" s="410">
        <f t="shared" si="29"/>
        <v>0</v>
      </c>
      <c r="M40" s="410">
        <f t="shared" si="29"/>
        <v>0</v>
      </c>
      <c r="N40" s="411">
        <f t="shared" si="29"/>
        <v>0</v>
      </c>
      <c r="O40" s="412">
        <f t="shared" si="29"/>
        <v>0</v>
      </c>
      <c r="P40" s="413">
        <f t="shared" si="29"/>
        <v>0</v>
      </c>
      <c r="Q40" s="413">
        <f t="shared" si="29"/>
        <v>0</v>
      </c>
      <c r="R40" s="414">
        <f t="shared" si="29"/>
        <v>0</v>
      </c>
      <c r="S40" s="415">
        <f t="shared" si="29"/>
        <v>0</v>
      </c>
      <c r="T40" s="413">
        <f t="shared" si="29"/>
        <v>0</v>
      </c>
      <c r="U40" s="413">
        <f t="shared" si="29"/>
        <v>0</v>
      </c>
      <c r="V40" s="422">
        <f t="shared" si="29"/>
        <v>0</v>
      </c>
      <c r="W40" s="1"/>
      <c r="X40" s="1"/>
      <c r="Y40" s="1"/>
      <c r="Z40" s="1"/>
      <c r="AA40" s="1"/>
    </row>
    <row r="41" spans="2:27" customFormat="1" ht="10.9" customHeight="1" x14ac:dyDescent="0.45">
      <c r="B41" s="9"/>
    </row>
    <row r="42" spans="2:27" customFormat="1" ht="12.3" x14ac:dyDescent="0.45">
      <c r="E42" t="s">
        <v>447</v>
      </c>
    </row>
    <row r="43" spans="2:27" customFormat="1" ht="12.3" x14ac:dyDescent="0.45"/>
    <row r="44" spans="2:27" customFormat="1" ht="12.3" x14ac:dyDescent="0.45"/>
    <row r="45" spans="2:27" customFormat="1" ht="12.3" x14ac:dyDescent="0.45"/>
    <row r="46" spans="2:27" customFormat="1" ht="12.3" x14ac:dyDescent="0.45"/>
    <row r="47" spans="2:27" customFormat="1" ht="12.3" x14ac:dyDescent="0.45"/>
    <row r="48" spans="2:27" customFormat="1" ht="12.3" x14ac:dyDescent="0.45"/>
    <row r="49" customFormat="1" ht="12.3" x14ac:dyDescent="0.45"/>
    <row r="50" customFormat="1" ht="12.3" x14ac:dyDescent="0.45"/>
    <row r="51" customFormat="1" ht="12.3" x14ac:dyDescent="0.45"/>
    <row r="52" customFormat="1" ht="12.3" x14ac:dyDescent="0.45"/>
    <row r="53" customFormat="1" ht="12.3" x14ac:dyDescent="0.45"/>
    <row r="54" customFormat="1" ht="12.3" x14ac:dyDescent="0.45"/>
    <row r="55" customFormat="1" ht="12.3" x14ac:dyDescent="0.45"/>
    <row r="56" customFormat="1" ht="12.3" x14ac:dyDescent="0.45"/>
    <row r="57" customFormat="1" ht="12.3" x14ac:dyDescent="0.45"/>
    <row r="58" customFormat="1" ht="12.3" x14ac:dyDescent="0.45"/>
    <row r="59" customFormat="1" ht="12.3" x14ac:dyDescent="0.45"/>
    <row r="60" customFormat="1" ht="12.3" x14ac:dyDescent="0.45"/>
    <row r="61" customFormat="1" ht="12.3" x14ac:dyDescent="0.45"/>
    <row r="62" customFormat="1" ht="12.3" x14ac:dyDescent="0.45"/>
    <row r="63" customFormat="1" ht="12.3" x14ac:dyDescent="0.45"/>
    <row r="64" customFormat="1" ht="12.3" x14ac:dyDescent="0.45"/>
    <row r="65" customFormat="1" ht="12.3" x14ac:dyDescent="0.45"/>
    <row r="66" customFormat="1" ht="12.3" x14ac:dyDescent="0.45"/>
    <row r="67" customFormat="1" ht="12.3" x14ac:dyDescent="0.45"/>
    <row r="68" customFormat="1" ht="12.3" x14ac:dyDescent="0.45"/>
    <row r="69" customFormat="1" ht="12.3" x14ac:dyDescent="0.45"/>
    <row r="70" customFormat="1" ht="12.3" x14ac:dyDescent="0.45"/>
    <row r="71" customFormat="1" ht="12.3" x14ac:dyDescent="0.45"/>
    <row r="72" customFormat="1" ht="12.3" x14ac:dyDescent="0.45"/>
    <row r="73" customFormat="1" ht="12.3" x14ac:dyDescent="0.45"/>
    <row r="74" customFormat="1" ht="12.3" x14ac:dyDescent="0.45"/>
    <row r="75" customFormat="1" ht="12.3" x14ac:dyDescent="0.45"/>
    <row r="76" customFormat="1" ht="12.3" x14ac:dyDescent="0.45"/>
    <row r="77" customFormat="1" ht="12.3" x14ac:dyDescent="0.45"/>
    <row r="78" customFormat="1" ht="12.3" x14ac:dyDescent="0.45"/>
    <row r="79" customFormat="1" ht="12.3" x14ac:dyDescent="0.45"/>
    <row r="80" customFormat="1" ht="12.3" x14ac:dyDescent="0.45"/>
    <row r="81" customFormat="1" ht="12.3" x14ac:dyDescent="0.45"/>
    <row r="82" customFormat="1" ht="12.3" x14ac:dyDescent="0.45"/>
    <row r="83" customFormat="1" ht="12.3" x14ac:dyDescent="0.45"/>
    <row r="84" customFormat="1" ht="12.3" x14ac:dyDescent="0.45"/>
    <row r="85" customFormat="1" ht="12.3" x14ac:dyDescent="0.45"/>
    <row r="86" customFormat="1" ht="12.3" x14ac:dyDescent="0.45"/>
    <row r="87" customFormat="1" ht="12.3" x14ac:dyDescent="0.45"/>
    <row r="88" customFormat="1" ht="12.3" x14ac:dyDescent="0.45"/>
    <row r="89" customFormat="1" ht="12.3" x14ac:dyDescent="0.45"/>
    <row r="90" customFormat="1" ht="12.3" x14ac:dyDescent="0.45"/>
    <row r="91" customFormat="1" ht="12.3" x14ac:dyDescent="0.45"/>
    <row r="92" customFormat="1" ht="12.3" x14ac:dyDescent="0.45"/>
    <row r="93" customFormat="1" ht="12.3" x14ac:dyDescent="0.45"/>
    <row r="94" customFormat="1" ht="12.3" x14ac:dyDescent="0.45"/>
    <row r="95" customFormat="1" ht="12.3" x14ac:dyDescent="0.45"/>
    <row r="96" customFormat="1" ht="12.3" x14ac:dyDescent="0.45"/>
    <row r="97" customFormat="1" ht="12.3" x14ac:dyDescent="0.45"/>
    <row r="98" customFormat="1" ht="12.3" x14ac:dyDescent="0.45"/>
    <row r="99" customFormat="1" ht="12.3" x14ac:dyDescent="0.45"/>
    <row r="100" customFormat="1" ht="12.3" x14ac:dyDescent="0.45"/>
    <row r="101" customFormat="1" ht="12.3" x14ac:dyDescent="0.45"/>
    <row r="102" customFormat="1" ht="12.3" x14ac:dyDescent="0.45"/>
    <row r="103" customFormat="1" ht="12.3" x14ac:dyDescent="0.45"/>
    <row r="104" customFormat="1" ht="12.3" x14ac:dyDescent="0.45"/>
    <row r="105" customFormat="1" ht="12.3" x14ac:dyDescent="0.45"/>
    <row r="106" customFormat="1" ht="12.3" x14ac:dyDescent="0.45"/>
    <row r="107" customFormat="1" ht="12.3" x14ac:dyDescent="0.45"/>
    <row r="108" customFormat="1" ht="12.3" x14ac:dyDescent="0.45"/>
    <row r="109" customFormat="1" ht="12.3" x14ac:dyDescent="0.45"/>
    <row r="110" customFormat="1" ht="12.3" x14ac:dyDescent="0.45"/>
    <row r="111" customFormat="1" ht="12.3" x14ac:dyDescent="0.45"/>
    <row r="112" customFormat="1" ht="12.3" x14ac:dyDescent="0.45"/>
    <row r="113" customFormat="1" ht="12.3" x14ac:dyDescent="0.45"/>
    <row r="114" customFormat="1" ht="12.3" x14ac:dyDescent="0.45"/>
    <row r="115" customFormat="1" ht="12.3" x14ac:dyDescent="0.45"/>
    <row r="116" customFormat="1" ht="12.3" x14ac:dyDescent="0.45"/>
    <row r="117" customFormat="1" ht="12.3" x14ac:dyDescent="0.45"/>
    <row r="118" customFormat="1" ht="12.3" x14ac:dyDescent="0.45"/>
    <row r="119" customFormat="1" ht="12.3" x14ac:dyDescent="0.45"/>
    <row r="120" customFormat="1" ht="12.3" x14ac:dyDescent="0.45"/>
    <row r="121" customFormat="1" ht="12.3" x14ac:dyDescent="0.45"/>
    <row r="122" customFormat="1" ht="12.3" x14ac:dyDescent="0.45"/>
    <row r="123" customFormat="1" ht="12.3" x14ac:dyDescent="0.45"/>
    <row r="124" customFormat="1" ht="12.3" x14ac:dyDescent="0.45"/>
    <row r="125" customFormat="1" ht="12.3" x14ac:dyDescent="0.45"/>
    <row r="126" customFormat="1" ht="12.3" x14ac:dyDescent="0.45"/>
    <row r="127" customFormat="1" ht="12.3" x14ac:dyDescent="0.45"/>
    <row r="128" customFormat="1" ht="12.3" x14ac:dyDescent="0.45"/>
    <row r="129" customFormat="1" ht="12.3" x14ac:dyDescent="0.45"/>
    <row r="130" customFormat="1" ht="12.3" x14ac:dyDescent="0.45"/>
    <row r="131" customFormat="1" ht="12.3" x14ac:dyDescent="0.45"/>
    <row r="132" customFormat="1" ht="12.3" x14ac:dyDescent="0.45"/>
    <row r="133" customFormat="1" ht="12.3" x14ac:dyDescent="0.45"/>
    <row r="134" customFormat="1" ht="12.3" x14ac:dyDescent="0.45"/>
    <row r="135" customFormat="1" ht="12.3" x14ac:dyDescent="0.45"/>
    <row r="136" customFormat="1" ht="12.3" x14ac:dyDescent="0.45"/>
    <row r="137" customFormat="1" ht="12.3" x14ac:dyDescent="0.45"/>
    <row r="138" customFormat="1" ht="12.3" x14ac:dyDescent="0.45"/>
    <row r="139" customFormat="1" ht="12.3" x14ac:dyDescent="0.45"/>
    <row r="140" customFormat="1" ht="12.3" x14ac:dyDescent="0.45"/>
    <row r="141" customFormat="1" ht="12.3" x14ac:dyDescent="0.45"/>
    <row r="142" customFormat="1" ht="12.3" x14ac:dyDescent="0.45"/>
    <row r="143" customFormat="1" ht="12.3" x14ac:dyDescent="0.45"/>
    <row r="144" customFormat="1" ht="12.3" x14ac:dyDescent="0.45"/>
    <row r="145" customFormat="1" ht="12.3" x14ac:dyDescent="0.45"/>
    <row r="146" customFormat="1" ht="12.3" x14ac:dyDescent="0.45"/>
    <row r="147" customFormat="1" ht="12.3" x14ac:dyDescent="0.45"/>
    <row r="148" customFormat="1" ht="12.3" x14ac:dyDescent="0.45"/>
    <row r="149" customFormat="1" ht="12.3" x14ac:dyDescent="0.45"/>
    <row r="150" customFormat="1" ht="12.3" x14ac:dyDescent="0.45"/>
    <row r="151" customFormat="1" ht="12.3" x14ac:dyDescent="0.45"/>
    <row r="152" customFormat="1" ht="12.3" x14ac:dyDescent="0.45"/>
    <row r="153" customFormat="1" ht="12.3" x14ac:dyDescent="0.45"/>
    <row r="154" customFormat="1" ht="12.3" x14ac:dyDescent="0.45"/>
    <row r="155" customFormat="1" ht="12.3" x14ac:dyDescent="0.45"/>
    <row r="156" customFormat="1" ht="12.3" x14ac:dyDescent="0.45"/>
    <row r="157" customFormat="1" ht="12.3" x14ac:dyDescent="0.45"/>
    <row r="158" customFormat="1" ht="12.3" x14ac:dyDescent="0.45"/>
    <row r="159" customFormat="1" ht="12.3" x14ac:dyDescent="0.45"/>
    <row r="160" customFormat="1" ht="12.3" x14ac:dyDescent="0.45"/>
    <row r="161" customFormat="1" ht="12.3" x14ac:dyDescent="0.45"/>
    <row r="162" customFormat="1" ht="12.3" x14ac:dyDescent="0.45"/>
    <row r="163" customFormat="1" ht="12.3" x14ac:dyDescent="0.45"/>
    <row r="164" customFormat="1" ht="12.3" x14ac:dyDescent="0.45"/>
    <row r="165" customFormat="1" ht="12.3" x14ac:dyDescent="0.45"/>
    <row r="166" customFormat="1" ht="12.3" x14ac:dyDescent="0.45"/>
    <row r="167" customFormat="1" ht="12.3" x14ac:dyDescent="0.45"/>
    <row r="168" customFormat="1" ht="12.3" x14ac:dyDescent="0.45"/>
    <row r="169" customFormat="1" ht="12.3" x14ac:dyDescent="0.45"/>
    <row r="170" customFormat="1" ht="12.3" x14ac:dyDescent="0.45"/>
    <row r="171" customFormat="1" ht="12.3" x14ac:dyDescent="0.45"/>
    <row r="172" customFormat="1" ht="12.3" x14ac:dyDescent="0.45"/>
    <row r="173" customFormat="1" ht="12.3" x14ac:dyDescent="0.45"/>
    <row r="174" customFormat="1" ht="12.3" x14ac:dyDescent="0.45"/>
    <row r="175" customFormat="1" ht="12.3" x14ac:dyDescent="0.45"/>
    <row r="176" customFormat="1" ht="12.3" x14ac:dyDescent="0.45"/>
    <row r="177" customFormat="1" ht="12.3" x14ac:dyDescent="0.45"/>
    <row r="178" customFormat="1" ht="12.3" x14ac:dyDescent="0.45"/>
    <row r="179" customFormat="1" ht="12.3" x14ac:dyDescent="0.45"/>
    <row r="180" customFormat="1" ht="12.3" x14ac:dyDescent="0.45"/>
    <row r="181" customFormat="1" ht="12.3" x14ac:dyDescent="0.45"/>
    <row r="182" customFormat="1" ht="12.3" x14ac:dyDescent="0.45"/>
    <row r="183" customFormat="1" ht="12.3" x14ac:dyDescent="0.45"/>
    <row r="184" customFormat="1" ht="12.3" x14ac:dyDescent="0.45"/>
    <row r="185" customFormat="1" ht="12.3" x14ac:dyDescent="0.45"/>
    <row r="186" customFormat="1" ht="12.3" x14ac:dyDescent="0.45"/>
    <row r="187" customFormat="1" ht="12.3" x14ac:dyDescent="0.45"/>
    <row r="188" customFormat="1" ht="12.3" x14ac:dyDescent="0.45"/>
    <row r="189" customFormat="1" ht="12.3" x14ac:dyDescent="0.45"/>
    <row r="190" customFormat="1" ht="12.3" x14ac:dyDescent="0.45"/>
    <row r="191" customFormat="1" ht="12.3" x14ac:dyDescent="0.45"/>
    <row r="192" customFormat="1" ht="12.3" x14ac:dyDescent="0.45"/>
    <row r="193" customFormat="1" ht="12.3" x14ac:dyDescent="0.45"/>
    <row r="194" customFormat="1" ht="12.3" x14ac:dyDescent="0.45"/>
    <row r="195" customFormat="1" ht="12.3" x14ac:dyDescent="0.45"/>
    <row r="196" customFormat="1" ht="12.3" x14ac:dyDescent="0.45"/>
    <row r="197" customFormat="1" ht="12.3" x14ac:dyDescent="0.45"/>
    <row r="198" customFormat="1" ht="12.3" x14ac:dyDescent="0.45"/>
    <row r="199" customFormat="1" ht="12.3" x14ac:dyDescent="0.45"/>
    <row r="200" customFormat="1" ht="12.3" x14ac:dyDescent="0.45"/>
    <row r="201" customFormat="1" ht="12.3" x14ac:dyDescent="0.45"/>
    <row r="202" customFormat="1" ht="12.3" x14ac:dyDescent="0.45"/>
    <row r="203" customFormat="1" ht="12.3" x14ac:dyDescent="0.45"/>
    <row r="204" customFormat="1" ht="12.3" x14ac:dyDescent="0.45"/>
    <row r="205" customFormat="1" ht="12.3" x14ac:dyDescent="0.45"/>
    <row r="206" customFormat="1" ht="12.3" x14ac:dyDescent="0.45"/>
    <row r="207" customFormat="1" ht="12.3" x14ac:dyDescent="0.45"/>
    <row r="208" customFormat="1" ht="12.3" x14ac:dyDescent="0.45"/>
    <row r="209" customFormat="1" ht="12.3" x14ac:dyDescent="0.45"/>
    <row r="210" customFormat="1" ht="12.3" x14ac:dyDescent="0.45"/>
    <row r="211" customFormat="1" ht="12.3" x14ac:dyDescent="0.45"/>
    <row r="212" customFormat="1" ht="12.3" x14ac:dyDescent="0.45"/>
    <row r="213" customFormat="1" ht="12.3" x14ac:dyDescent="0.45"/>
    <row r="214" customFormat="1" ht="12.3" x14ac:dyDescent="0.45"/>
    <row r="215" customFormat="1" ht="12.3" x14ac:dyDescent="0.45"/>
    <row r="216" customFormat="1" ht="12.3" x14ac:dyDescent="0.45"/>
    <row r="217" customFormat="1" ht="12.3" x14ac:dyDescent="0.45"/>
    <row r="218" customFormat="1" ht="12.3" x14ac:dyDescent="0.45"/>
    <row r="219" customFormat="1" ht="12.3" x14ac:dyDescent="0.45"/>
    <row r="220" customFormat="1" ht="12.3" x14ac:dyDescent="0.45"/>
    <row r="221" customFormat="1" ht="12.3" x14ac:dyDescent="0.45"/>
    <row r="222" customFormat="1" ht="12.3" x14ac:dyDescent="0.45"/>
    <row r="223" customFormat="1" ht="12.3" x14ac:dyDescent="0.45"/>
    <row r="224" customFormat="1" ht="12.3" x14ac:dyDescent="0.45"/>
    <row r="225" customFormat="1" ht="12.3" x14ac:dyDescent="0.45"/>
    <row r="226" customFormat="1" ht="12.3" x14ac:dyDescent="0.45"/>
    <row r="227" customFormat="1" ht="12.3" x14ac:dyDescent="0.45"/>
    <row r="228" customFormat="1" ht="12.3" x14ac:dyDescent="0.45"/>
    <row r="229" customFormat="1" ht="12.3" x14ac:dyDescent="0.45"/>
    <row r="230" customFormat="1" ht="12.3" x14ac:dyDescent="0.45"/>
    <row r="231" customFormat="1" ht="12.3" x14ac:dyDescent="0.45"/>
    <row r="232" customFormat="1" ht="12.3" x14ac:dyDescent="0.45"/>
    <row r="233" customFormat="1" ht="12.3" x14ac:dyDescent="0.45"/>
    <row r="234" customFormat="1" ht="12.3" x14ac:dyDescent="0.45"/>
    <row r="235" customFormat="1" ht="12.3" x14ac:dyDescent="0.45"/>
    <row r="236" customFormat="1" ht="12.3" x14ac:dyDescent="0.45"/>
    <row r="237" customFormat="1" ht="12.3" x14ac:dyDescent="0.45"/>
    <row r="238" customFormat="1" ht="12.3" x14ac:dyDescent="0.45"/>
    <row r="239" customFormat="1" ht="12.3" x14ac:dyDescent="0.45"/>
    <row r="240" customFormat="1" ht="12.3" x14ac:dyDescent="0.45"/>
    <row r="241" customFormat="1" ht="12.3" x14ac:dyDescent="0.45"/>
    <row r="242" customFormat="1" ht="12.3" x14ac:dyDescent="0.45"/>
    <row r="243" customFormat="1" ht="12.3" x14ac:dyDescent="0.45"/>
    <row r="244" customFormat="1" ht="12.3" x14ac:dyDescent="0.45"/>
    <row r="245" customFormat="1" ht="12.3" x14ac:dyDescent="0.45"/>
    <row r="246" customFormat="1" ht="12.3" x14ac:dyDescent="0.45"/>
    <row r="247" customFormat="1" ht="12.3" x14ac:dyDescent="0.45"/>
    <row r="248" customFormat="1" ht="12.3" x14ac:dyDescent="0.45"/>
    <row r="249" customFormat="1" ht="12.3" x14ac:dyDescent="0.45"/>
    <row r="250" customFormat="1" ht="12.3" x14ac:dyDescent="0.45"/>
    <row r="251" customFormat="1" ht="12.3" x14ac:dyDescent="0.45"/>
    <row r="252" customFormat="1" ht="12.3" x14ac:dyDescent="0.45"/>
    <row r="253" customFormat="1" ht="12.3" x14ac:dyDescent="0.45"/>
    <row r="254" customFormat="1" ht="12.3" x14ac:dyDescent="0.45"/>
    <row r="255" customFormat="1" ht="12.3" x14ac:dyDescent="0.45"/>
    <row r="256" customFormat="1" ht="12.3" x14ac:dyDescent="0.45"/>
    <row r="257" customFormat="1" ht="12.3" x14ac:dyDescent="0.45"/>
    <row r="258" customFormat="1" ht="12.3" x14ac:dyDescent="0.45"/>
    <row r="259" customFormat="1" ht="12.3" x14ac:dyDescent="0.45"/>
    <row r="260" customFormat="1" ht="12.3" x14ac:dyDescent="0.45"/>
    <row r="261" customFormat="1" ht="12.3" x14ac:dyDescent="0.45"/>
    <row r="262" customFormat="1" ht="12.3" x14ac:dyDescent="0.45"/>
    <row r="263" customFormat="1" ht="12.3" x14ac:dyDescent="0.45"/>
    <row r="264" customFormat="1" ht="12.3" x14ac:dyDescent="0.45"/>
    <row r="265" customFormat="1" ht="12.3" x14ac:dyDescent="0.45"/>
    <row r="266" customFormat="1" ht="12.3" x14ac:dyDescent="0.45"/>
    <row r="267" customFormat="1" ht="12.3" x14ac:dyDescent="0.45"/>
    <row r="268" customFormat="1" ht="12.3" x14ac:dyDescent="0.45"/>
    <row r="269" customFormat="1" ht="12.3" x14ac:dyDescent="0.45"/>
    <row r="270" customFormat="1" ht="12.3" x14ac:dyDescent="0.45"/>
    <row r="271" customFormat="1" ht="12.3" x14ac:dyDescent="0.45"/>
    <row r="272" customFormat="1" ht="12.3" x14ac:dyDescent="0.45"/>
    <row r="273" customFormat="1" ht="12.3" x14ac:dyDescent="0.45"/>
    <row r="274" customFormat="1" ht="12.3" x14ac:dyDescent="0.45"/>
    <row r="275" customFormat="1" ht="12.3" x14ac:dyDescent="0.45"/>
    <row r="276" customFormat="1" ht="12.3" x14ac:dyDescent="0.45"/>
    <row r="277" customFormat="1" ht="12.3" x14ac:dyDescent="0.45"/>
    <row r="278" customFormat="1" ht="12.3" x14ac:dyDescent="0.45"/>
    <row r="279" customFormat="1" ht="12.3" x14ac:dyDescent="0.45"/>
    <row r="280" customFormat="1" ht="12.3" x14ac:dyDescent="0.45"/>
    <row r="281" customFormat="1" ht="12.3" x14ac:dyDescent="0.45"/>
    <row r="282" customFormat="1" ht="12.3" x14ac:dyDescent="0.45"/>
    <row r="283" customFormat="1" ht="12.3" x14ac:dyDescent="0.45"/>
    <row r="284" customFormat="1" ht="12.3" x14ac:dyDescent="0.45"/>
    <row r="285" customFormat="1" ht="12.3" x14ac:dyDescent="0.45"/>
    <row r="286" customFormat="1" ht="12.3" x14ac:dyDescent="0.45"/>
    <row r="287" customFormat="1" ht="12.3" x14ac:dyDescent="0.45"/>
    <row r="288" customFormat="1" ht="12.3" x14ac:dyDescent="0.45"/>
    <row r="289" customFormat="1" ht="12.3" x14ac:dyDescent="0.45"/>
    <row r="290" customFormat="1" ht="12.3" x14ac:dyDescent="0.45"/>
    <row r="291" customFormat="1" ht="12.3" x14ac:dyDescent="0.45"/>
    <row r="292" customFormat="1" ht="12.3" x14ac:dyDescent="0.45"/>
    <row r="293" customFormat="1" ht="12.3" x14ac:dyDescent="0.45"/>
    <row r="294" customFormat="1" ht="12.3" x14ac:dyDescent="0.45"/>
    <row r="295" customFormat="1" ht="12.3" x14ac:dyDescent="0.45"/>
    <row r="296" customFormat="1" ht="12.3" x14ac:dyDescent="0.45"/>
    <row r="297" customFormat="1" ht="12.3" x14ac:dyDescent="0.45"/>
    <row r="298" customFormat="1" ht="12.3" x14ac:dyDescent="0.45"/>
    <row r="299" customFormat="1" ht="12.3" x14ac:dyDescent="0.45"/>
    <row r="300" customFormat="1" ht="12.3" x14ac:dyDescent="0.45"/>
    <row r="301" customFormat="1" ht="12.3" x14ac:dyDescent="0.45"/>
    <row r="302" customFormat="1" ht="12.3" x14ac:dyDescent="0.45"/>
    <row r="303" customFormat="1" ht="12.3" x14ac:dyDescent="0.45"/>
    <row r="304" customFormat="1" ht="12.3" x14ac:dyDescent="0.45"/>
    <row r="305" customFormat="1" ht="12.3" x14ac:dyDescent="0.45"/>
    <row r="306" customFormat="1" ht="12.3" x14ac:dyDescent="0.45"/>
    <row r="307" customFormat="1" ht="12.3" x14ac:dyDescent="0.45"/>
    <row r="308" customFormat="1" ht="12.3" x14ac:dyDescent="0.45"/>
    <row r="309" customFormat="1" ht="12.3" x14ac:dyDescent="0.45"/>
    <row r="310" customFormat="1" ht="12.3" x14ac:dyDescent="0.45"/>
    <row r="311" customFormat="1" ht="12.3" x14ac:dyDescent="0.45"/>
    <row r="312" customFormat="1" ht="12.3" x14ac:dyDescent="0.45"/>
    <row r="313" customFormat="1" ht="12.3" x14ac:dyDescent="0.45"/>
    <row r="314" customFormat="1" ht="12.3" x14ac:dyDescent="0.45"/>
    <row r="315" customFormat="1" ht="12.3" x14ac:dyDescent="0.45"/>
    <row r="316" customFormat="1" ht="12.3" x14ac:dyDescent="0.45"/>
    <row r="317" customFormat="1" ht="12.3" x14ac:dyDescent="0.45"/>
    <row r="318" customFormat="1" ht="12.3" x14ac:dyDescent="0.45"/>
    <row r="319" customFormat="1" ht="12.3" x14ac:dyDescent="0.45"/>
    <row r="320" customFormat="1" ht="12.3" x14ac:dyDescent="0.45"/>
    <row r="321" customFormat="1" ht="12.3" x14ac:dyDescent="0.45"/>
    <row r="322" customFormat="1" ht="12.3" x14ac:dyDescent="0.45"/>
    <row r="323" customFormat="1" ht="12.3" x14ac:dyDescent="0.45"/>
    <row r="324" customFormat="1" ht="12.3" x14ac:dyDescent="0.45"/>
    <row r="325" customFormat="1" ht="12.3" x14ac:dyDescent="0.45"/>
    <row r="326" customFormat="1" ht="12.3" x14ac:dyDescent="0.45"/>
    <row r="327" customFormat="1" ht="12.3" x14ac:dyDescent="0.45"/>
    <row r="328" customFormat="1" ht="12.3" x14ac:dyDescent="0.45"/>
    <row r="329" customFormat="1" ht="12.3" x14ac:dyDescent="0.45"/>
    <row r="330" customFormat="1" ht="12.3" x14ac:dyDescent="0.45"/>
    <row r="331" customFormat="1" ht="12.3" x14ac:dyDescent="0.45"/>
    <row r="332" customFormat="1" ht="12.3" x14ac:dyDescent="0.45"/>
    <row r="333" customFormat="1" ht="12.3" x14ac:dyDescent="0.45"/>
    <row r="334" customFormat="1" ht="12.3" x14ac:dyDescent="0.45"/>
    <row r="335" customFormat="1" ht="12.3" x14ac:dyDescent="0.45"/>
    <row r="336" customFormat="1" ht="12.3" x14ac:dyDescent="0.45"/>
    <row r="337" customFormat="1" ht="12.3" x14ac:dyDescent="0.45"/>
    <row r="338" customFormat="1" ht="12.3" x14ac:dyDescent="0.45"/>
    <row r="339" customFormat="1" ht="12.3" x14ac:dyDescent="0.45"/>
    <row r="340" customFormat="1" ht="12.3" x14ac:dyDescent="0.45"/>
    <row r="341" customFormat="1" ht="12.3" x14ac:dyDescent="0.45"/>
    <row r="342" customFormat="1" ht="12.3" x14ac:dyDescent="0.45"/>
    <row r="343" customFormat="1" ht="12.3" x14ac:dyDescent="0.45"/>
    <row r="344" customFormat="1" ht="12.3" x14ac:dyDescent="0.45"/>
    <row r="345" customFormat="1" ht="12.3" x14ac:dyDescent="0.45"/>
    <row r="346" customFormat="1" ht="12.3" x14ac:dyDescent="0.45"/>
    <row r="347" customFormat="1" ht="12.3" x14ac:dyDescent="0.45"/>
    <row r="348" customFormat="1" ht="12.3" x14ac:dyDescent="0.45"/>
    <row r="349" customFormat="1" ht="12.3" x14ac:dyDescent="0.45"/>
    <row r="350" customFormat="1" ht="12.3" x14ac:dyDescent="0.45"/>
    <row r="351" customFormat="1" ht="12.3" x14ac:dyDescent="0.45"/>
    <row r="352" customFormat="1" ht="12.3" x14ac:dyDescent="0.45"/>
    <row r="353" customFormat="1" ht="12.3" x14ac:dyDescent="0.45"/>
    <row r="354" customFormat="1" ht="12.3" x14ac:dyDescent="0.45"/>
    <row r="355" customFormat="1" ht="12.3" x14ac:dyDescent="0.45"/>
    <row r="356" customFormat="1" ht="12.3" x14ac:dyDescent="0.45"/>
    <row r="357" customFormat="1" ht="12.3" x14ac:dyDescent="0.45"/>
    <row r="358" customFormat="1" ht="12.3" x14ac:dyDescent="0.45"/>
    <row r="359" customFormat="1" ht="12.3" x14ac:dyDescent="0.45"/>
    <row r="360" customFormat="1" ht="12.3" x14ac:dyDescent="0.45"/>
    <row r="361" customFormat="1" ht="12.3" x14ac:dyDescent="0.45"/>
    <row r="362" customFormat="1" ht="12.3" x14ac:dyDescent="0.45"/>
  </sheetData>
  <sheetProtection password="CEB0" sheet="1" objects="1" scenarios="1"/>
  <mergeCells count="10">
    <mergeCell ref="B2:E2"/>
    <mergeCell ref="F2:V2"/>
    <mergeCell ref="B3:B4"/>
    <mergeCell ref="B29:V29"/>
    <mergeCell ref="C3:N3"/>
    <mergeCell ref="O3:R3"/>
    <mergeCell ref="S3:V3"/>
    <mergeCell ref="B5:V5"/>
    <mergeCell ref="B13:V13"/>
    <mergeCell ref="B21:V21"/>
  </mergeCells>
  <phoneticPr fontId="16" type="noConversion"/>
  <printOptions horizontalCentered="1"/>
  <pageMargins left="0.19685039370078741" right="0.19685039370078741" top="0.78740157480314965" bottom="0.39370078740157483" header="0.74803149606299213" footer="0.31496062992125984"/>
  <pageSetup paperSize="9" scale="70" orientation="landscape" horizontalDpi="4294967292" r:id="rId1"/>
  <headerFooter alignWithMargins="0">
    <oddFooter>&amp;L&amp;"Arial,Standard"&amp;8Seite &amp;P von &amp;P&amp;C&amp;"Arial,Standard"&amp;8&amp;A&amp;R&amp;"Arial,Standard"&amp;8&amp;F</oddFooter>
  </headerFooter>
  <ignoredErrors>
    <ignoredError sqref="C10:E10 D11:N11 C12:N12 C18:D18 C26 C34:N34 O10:V11 O18:V20 O26:V28 O34:V36 C36:K36 D35:N35 C28:N28 D27:N27 D20:F20 D19:F19 H20:I20 H19:N19 F18:K18 E26:N26 L18:N18 K20:N20 G10:N10 M36:N3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B32"/>
  <sheetViews>
    <sheetView showGridLines="0" zoomScaleNormal="100" workbookViewId="0">
      <selection activeCell="U36" sqref="U36"/>
    </sheetView>
  </sheetViews>
  <sheetFormatPr baseColWidth="10" defaultColWidth="11.44140625" defaultRowHeight="12.3" x14ac:dyDescent="0.4"/>
  <cols>
    <col min="1" max="1" width="9.83203125" style="11" customWidth="1"/>
    <col min="2" max="2" width="9.44140625" style="11" bestFit="1" customWidth="1"/>
    <col min="3" max="3" width="56.27734375" style="11" customWidth="1"/>
    <col min="4" max="4" width="7.1640625" style="186" bestFit="1" customWidth="1"/>
    <col min="5" max="5" width="5.71875" style="186" customWidth="1"/>
    <col min="6" max="6" width="9.5546875" style="11" customWidth="1"/>
    <col min="7" max="7" width="10.83203125" style="11" customWidth="1"/>
    <col min="8" max="8" width="9.27734375" style="11" customWidth="1"/>
    <col min="9" max="9" width="5.27734375" style="11" customWidth="1"/>
    <col min="10" max="10" width="7" style="11" customWidth="1"/>
    <col min="11" max="11" width="8.1640625" style="11" customWidth="1"/>
    <col min="12" max="12" width="6.71875" style="11" customWidth="1"/>
    <col min="13" max="13" width="7.71875" style="11" customWidth="1"/>
    <col min="14" max="14" width="6.71875" style="11" customWidth="1"/>
    <col min="15" max="15" width="7.71875" style="11" customWidth="1"/>
    <col min="16" max="16" width="6.71875" style="11" customWidth="1"/>
    <col min="17" max="17" width="7.71875" style="11" customWidth="1"/>
    <col min="18" max="18" width="6.71875" style="11" customWidth="1"/>
    <col min="19" max="19" width="7.71875" style="11" customWidth="1"/>
    <col min="20" max="20" width="6.71875" style="11" customWidth="1"/>
    <col min="21" max="21" width="7.71875" style="11" customWidth="1"/>
    <col min="22" max="22" width="6.71875" style="11" customWidth="1"/>
    <col min="23" max="23" width="7.71875" style="11" customWidth="1"/>
    <col min="24" max="24" width="6.71875" style="11" customWidth="1"/>
    <col min="25" max="25" width="7.71875" style="11" customWidth="1"/>
    <col min="26" max="26" width="6.71875" style="11" customWidth="1"/>
    <col min="27" max="27" width="7.71875" style="11" customWidth="1"/>
    <col min="28" max="28" width="6.71875" style="11" customWidth="1"/>
    <col min="29" max="29" width="7.71875" style="11" customWidth="1"/>
    <col min="30" max="30" width="6.71875" style="11" customWidth="1"/>
    <col min="31" max="31" width="7.71875" style="11" customWidth="1"/>
    <col min="32" max="32" width="6.71875" style="11" customWidth="1"/>
    <col min="33" max="33" width="7.71875" style="11" customWidth="1"/>
    <col min="34" max="34" width="6.71875" style="11" customWidth="1"/>
    <col min="35" max="35" width="7.71875" style="11" customWidth="1"/>
    <col min="36" max="36" width="9" style="103" customWidth="1"/>
    <col min="37" max="37" width="6.71875" style="11" customWidth="1"/>
    <col min="38" max="38" width="7.71875" style="11" customWidth="1"/>
    <col min="39" max="39" width="6.71875" style="11" customWidth="1"/>
    <col min="40" max="40" width="7.71875" style="11" customWidth="1"/>
    <col min="41" max="41" width="6.71875" style="11" customWidth="1"/>
    <col min="42" max="42" width="7.71875" style="11" customWidth="1"/>
    <col min="43" max="43" width="6.71875" style="11" customWidth="1"/>
    <col min="44" max="44" width="7.71875" style="11" customWidth="1"/>
    <col min="45" max="45" width="11.44140625" style="11"/>
    <col min="46" max="46" width="6.71875" style="11" customWidth="1"/>
    <col min="47" max="47" width="7.71875" style="11" customWidth="1"/>
    <col min="48" max="48" width="6.71875" style="11" customWidth="1"/>
    <col min="49" max="49" width="7.71875" style="11" customWidth="1"/>
    <col min="50" max="50" width="6.71875" style="11" customWidth="1"/>
    <col min="51" max="51" width="7.71875" style="11" customWidth="1"/>
    <col min="52" max="52" width="6.71875" style="11" customWidth="1"/>
    <col min="53" max="53" width="7.71875" style="11" customWidth="1"/>
    <col min="54" max="16384" width="11.44140625" style="11"/>
  </cols>
  <sheetData>
    <row r="1" spans="2:54" ht="12.6" thickBot="1" x14ac:dyDescent="0.45"/>
    <row r="2" spans="2:54" ht="15.3" thickBot="1" x14ac:dyDescent="0.55000000000000004">
      <c r="B2" s="1196" t="s">
        <v>649</v>
      </c>
      <c r="C2" s="1197"/>
      <c r="D2" s="1197"/>
      <c r="E2" s="1197"/>
      <c r="F2" s="1198"/>
      <c r="G2" s="1105"/>
      <c r="H2" s="1105"/>
      <c r="K2" s="1105"/>
      <c r="M2" s="808"/>
      <c r="O2" s="808"/>
      <c r="Q2" s="808"/>
      <c r="S2" s="808"/>
      <c r="U2" s="808"/>
      <c r="W2" s="808"/>
      <c r="Y2" s="808"/>
      <c r="AA2" s="808"/>
      <c r="AC2" s="808"/>
      <c r="AE2" s="808"/>
      <c r="AG2" s="808"/>
      <c r="AI2" s="808"/>
      <c r="AJ2" s="1106"/>
      <c r="AL2" s="808"/>
      <c r="AN2" s="808"/>
      <c r="AP2" s="808"/>
      <c r="AR2" s="808"/>
      <c r="AS2" s="1106"/>
      <c r="AU2" s="808"/>
      <c r="AY2" s="808"/>
      <c r="BB2" s="808"/>
    </row>
    <row r="3" spans="2:54" x14ac:dyDescent="0.4">
      <c r="C3" s="1105"/>
      <c r="D3" s="1108"/>
      <c r="E3" s="1108"/>
      <c r="F3" s="1105"/>
      <c r="G3" s="1105"/>
      <c r="H3" s="1105"/>
      <c r="K3" s="1105"/>
      <c r="M3" s="808"/>
      <c r="O3" s="808"/>
      <c r="Q3" s="808"/>
      <c r="S3" s="808"/>
      <c r="U3" s="808"/>
      <c r="W3" s="808"/>
      <c r="Y3" s="808"/>
      <c r="AA3" s="808"/>
      <c r="AC3" s="808"/>
      <c r="AE3" s="808"/>
      <c r="AG3" s="808"/>
      <c r="AI3" s="808"/>
      <c r="AJ3" s="1106"/>
      <c r="AL3" s="808"/>
      <c r="AN3" s="808"/>
      <c r="AP3" s="808"/>
      <c r="AR3" s="808"/>
      <c r="AS3" s="1106"/>
      <c r="AU3" s="808"/>
      <c r="AW3" s="807"/>
      <c r="AY3" s="807"/>
      <c r="BA3" s="807"/>
      <c r="BB3" s="1106"/>
    </row>
    <row r="4" spans="2:54" x14ac:dyDescent="0.4">
      <c r="C4" s="1105"/>
      <c r="D4" s="1108"/>
      <c r="E4" s="1108"/>
      <c r="F4" s="1105"/>
      <c r="G4" s="1105"/>
      <c r="H4" s="1105"/>
      <c r="K4" s="1105"/>
      <c r="M4" s="808"/>
      <c r="O4" s="808"/>
      <c r="Q4" s="808"/>
      <c r="S4" s="808"/>
      <c r="U4" s="808"/>
      <c r="W4" s="808"/>
      <c r="Y4" s="808"/>
      <c r="AA4" s="808"/>
      <c r="AC4" s="808"/>
      <c r="AE4" s="808"/>
      <c r="AG4" s="808"/>
      <c r="AI4" s="808"/>
      <c r="AJ4" s="1106"/>
      <c r="AL4" s="808"/>
      <c r="AN4" s="808"/>
      <c r="AP4" s="808"/>
      <c r="AR4" s="808"/>
      <c r="AS4" s="1106"/>
      <c r="AU4" s="808"/>
      <c r="AY4" s="808"/>
      <c r="BB4" s="808"/>
    </row>
    <row r="5" spans="2:54" x14ac:dyDescent="0.4">
      <c r="B5" s="103" t="s">
        <v>636</v>
      </c>
      <c r="C5" s="1105" t="s">
        <v>650</v>
      </c>
      <c r="D5" s="1108"/>
      <c r="E5" s="1108"/>
      <c r="F5" s="1105"/>
      <c r="G5" s="1105"/>
      <c r="H5" s="1105"/>
      <c r="K5" s="1105"/>
      <c r="M5" s="808"/>
      <c r="O5" s="808"/>
      <c r="Q5" s="808"/>
      <c r="S5" s="808"/>
      <c r="U5" s="808"/>
      <c r="W5" s="808"/>
      <c r="Y5" s="808"/>
      <c r="AA5" s="808"/>
      <c r="AC5" s="808"/>
      <c r="AE5" s="808"/>
      <c r="AG5" s="808"/>
      <c r="AI5" s="808"/>
      <c r="AJ5" s="1106"/>
      <c r="AL5" s="808"/>
      <c r="AN5" s="808"/>
      <c r="AP5" s="808"/>
      <c r="AR5" s="808"/>
      <c r="AS5" s="1106"/>
      <c r="AU5" s="808"/>
      <c r="AW5" s="807"/>
      <c r="AY5" s="807"/>
      <c r="BA5" s="807"/>
      <c r="BB5" s="1106"/>
    </row>
    <row r="6" spans="2:54" x14ac:dyDescent="0.4">
      <c r="B6" s="103"/>
      <c r="C6" s="1105" t="s">
        <v>651</v>
      </c>
      <c r="D6" s="1108"/>
      <c r="E6" s="1108"/>
      <c r="F6" s="1105"/>
      <c r="G6" s="1105"/>
      <c r="H6" s="1105"/>
      <c r="K6" s="1105"/>
      <c r="M6" s="808"/>
      <c r="O6" s="808"/>
      <c r="Q6" s="808"/>
      <c r="S6" s="808"/>
      <c r="U6" s="808"/>
      <c r="W6" s="808"/>
      <c r="Y6" s="808"/>
      <c r="AA6" s="808"/>
      <c r="AC6" s="808"/>
      <c r="AE6" s="808"/>
      <c r="AG6" s="808"/>
      <c r="AI6" s="808"/>
      <c r="AJ6" s="1106"/>
      <c r="AL6" s="808"/>
      <c r="AN6" s="808"/>
      <c r="AP6" s="808"/>
      <c r="AR6" s="808"/>
      <c r="AS6" s="1106"/>
      <c r="AU6" s="808"/>
      <c r="AW6" s="807"/>
      <c r="AY6" s="807"/>
      <c r="BA6" s="807"/>
      <c r="BB6" s="1106"/>
    </row>
    <row r="7" spans="2:54" x14ac:dyDescent="0.4">
      <c r="B7" s="103"/>
      <c r="C7" s="1105" t="s">
        <v>653</v>
      </c>
      <c r="D7" s="1108"/>
      <c r="E7" s="1108"/>
      <c r="F7" s="1105"/>
      <c r="G7" s="1105"/>
      <c r="H7" s="1105"/>
      <c r="K7" s="1105"/>
      <c r="M7" s="808"/>
      <c r="O7" s="808"/>
      <c r="Q7" s="808"/>
      <c r="S7" s="808"/>
      <c r="U7" s="808"/>
      <c r="W7" s="808"/>
      <c r="Y7" s="808"/>
      <c r="AA7" s="808"/>
      <c r="AC7" s="808"/>
      <c r="AE7" s="808"/>
      <c r="AG7" s="808"/>
      <c r="AI7" s="808"/>
      <c r="AJ7" s="1106"/>
      <c r="AL7" s="808"/>
      <c r="AN7" s="808"/>
      <c r="AP7" s="808"/>
      <c r="AR7" s="808"/>
      <c r="AS7" s="1106"/>
      <c r="AU7" s="808"/>
      <c r="AW7" s="807"/>
      <c r="AY7" s="807"/>
      <c r="BA7" s="807"/>
      <c r="BB7" s="1106"/>
    </row>
    <row r="8" spans="2:54" x14ac:dyDescent="0.4">
      <c r="B8" s="103"/>
      <c r="C8" s="1105" t="s">
        <v>652</v>
      </c>
      <c r="D8" s="1108"/>
      <c r="E8" s="1108"/>
      <c r="F8" s="1105"/>
      <c r="G8" s="1105"/>
      <c r="H8" s="1105"/>
      <c r="K8" s="1105"/>
      <c r="M8" s="808"/>
      <c r="O8" s="808"/>
      <c r="Q8" s="808"/>
      <c r="S8" s="808"/>
      <c r="U8" s="808"/>
      <c r="W8" s="808"/>
      <c r="Y8" s="808"/>
      <c r="AA8" s="808"/>
      <c r="AC8" s="808"/>
      <c r="AE8" s="808"/>
      <c r="AG8" s="808"/>
      <c r="AI8" s="808"/>
      <c r="AJ8" s="1106"/>
      <c r="AL8" s="808"/>
      <c r="AN8" s="808"/>
      <c r="AP8" s="808"/>
      <c r="AR8" s="808"/>
      <c r="AS8" s="1106"/>
      <c r="AU8" s="808"/>
      <c r="AW8" s="807"/>
      <c r="AY8" s="807"/>
      <c r="BA8" s="807"/>
      <c r="BB8" s="1106"/>
    </row>
    <row r="9" spans="2:54" x14ac:dyDescent="0.4">
      <c r="C9" s="1105" t="s">
        <v>658</v>
      </c>
      <c r="D9" s="1108"/>
      <c r="E9" s="1108"/>
      <c r="F9" s="1105"/>
      <c r="G9" s="1105"/>
      <c r="H9" s="1105"/>
      <c r="K9" s="1105"/>
      <c r="M9" s="808"/>
      <c r="O9" s="808"/>
      <c r="Q9" s="808"/>
      <c r="S9" s="808"/>
      <c r="U9" s="808"/>
      <c r="W9" s="808"/>
      <c r="Y9" s="808"/>
      <c r="AA9" s="808"/>
      <c r="AC9" s="808"/>
      <c r="AE9" s="808"/>
      <c r="AG9" s="808"/>
      <c r="AI9" s="808"/>
      <c r="AJ9" s="1106"/>
      <c r="AL9" s="808"/>
      <c r="AN9" s="808"/>
      <c r="AP9" s="808"/>
      <c r="AR9" s="808"/>
      <c r="AS9" s="1106"/>
      <c r="AU9" s="808"/>
      <c r="AY9" s="808"/>
      <c r="BB9" s="808"/>
    </row>
    <row r="10" spans="2:54" ht="9" customHeight="1" x14ac:dyDescent="0.4">
      <c r="C10" s="1105"/>
      <c r="D10" s="1108"/>
      <c r="E10" s="1108"/>
      <c r="F10" s="1105"/>
      <c r="G10" s="1105"/>
      <c r="H10" s="1105"/>
      <c r="K10" s="1105"/>
      <c r="M10" s="808"/>
      <c r="O10" s="808"/>
      <c r="Q10" s="808"/>
      <c r="S10" s="808"/>
      <c r="U10" s="808"/>
      <c r="W10" s="808"/>
      <c r="Y10" s="808"/>
      <c r="AA10" s="808"/>
      <c r="AC10" s="808"/>
      <c r="AE10" s="808"/>
      <c r="AG10" s="808"/>
      <c r="AI10" s="808"/>
      <c r="AJ10" s="1106"/>
      <c r="AL10" s="808"/>
      <c r="AN10" s="808"/>
      <c r="AP10" s="808"/>
      <c r="AR10" s="808"/>
      <c r="AS10" s="1106"/>
      <c r="AU10" s="808"/>
      <c r="AY10" s="808"/>
      <c r="BB10" s="808"/>
    </row>
    <row r="11" spans="2:54" x14ac:dyDescent="0.4">
      <c r="C11" s="1105" t="s">
        <v>637</v>
      </c>
      <c r="D11" s="1108"/>
      <c r="E11" s="1108"/>
      <c r="F11" s="1105"/>
      <c r="G11" s="1105"/>
      <c r="H11" s="1105"/>
      <c r="K11" s="1105"/>
      <c r="M11" s="808"/>
      <c r="O11" s="808"/>
      <c r="Q11" s="808"/>
      <c r="S11" s="808"/>
      <c r="U11" s="808"/>
      <c r="W11" s="808"/>
      <c r="Y11" s="808"/>
      <c r="AA11" s="808"/>
      <c r="AC11" s="808"/>
      <c r="AE11" s="808"/>
      <c r="AG11" s="808"/>
      <c r="AI11" s="808"/>
      <c r="AJ11" s="1106"/>
      <c r="AL11" s="808"/>
      <c r="AN11" s="808"/>
      <c r="AP11" s="808"/>
      <c r="AR11" s="808"/>
      <c r="AS11" s="1106"/>
      <c r="AU11" s="808"/>
      <c r="AW11" s="807"/>
      <c r="AY11" s="807"/>
      <c r="BA11" s="807"/>
      <c r="BB11" s="1106"/>
    </row>
    <row r="12" spans="2:54" ht="9" customHeight="1" x14ac:dyDescent="0.4">
      <c r="C12" s="1105"/>
      <c r="D12" s="1108"/>
      <c r="E12" s="1108"/>
      <c r="F12" s="1105"/>
      <c r="G12" s="1105"/>
      <c r="H12" s="1105"/>
      <c r="M12" s="808"/>
      <c r="O12" s="808"/>
      <c r="Q12" s="808"/>
      <c r="S12" s="808"/>
      <c r="U12" s="808"/>
      <c r="W12" s="808"/>
      <c r="Y12" s="808"/>
      <c r="AA12" s="808"/>
      <c r="AC12" s="808"/>
      <c r="AE12" s="808"/>
      <c r="AG12" s="808"/>
      <c r="AI12" s="808"/>
      <c r="AJ12" s="1106"/>
      <c r="AL12" s="808"/>
      <c r="AN12" s="808"/>
      <c r="AP12" s="808"/>
      <c r="AR12" s="808"/>
      <c r="AS12" s="1106"/>
      <c r="AU12" s="808"/>
      <c r="AY12" s="808"/>
      <c r="BB12" s="808"/>
    </row>
    <row r="13" spans="2:54" s="1106" customFormat="1" x14ac:dyDescent="0.4">
      <c r="C13" s="808" t="s">
        <v>638</v>
      </c>
      <c r="D13" s="1109"/>
      <c r="E13" s="1109"/>
    </row>
    <row r="15" spans="2:54" x14ac:dyDescent="0.4">
      <c r="B15" s="1195"/>
      <c r="C15" s="1195"/>
      <c r="D15" s="1195"/>
      <c r="E15" s="1195"/>
      <c r="F15" s="1195"/>
    </row>
    <row r="16" spans="2:54" x14ac:dyDescent="0.4">
      <c r="D16" s="11"/>
      <c r="E16" s="1107" t="s">
        <v>154</v>
      </c>
    </row>
    <row r="17" spans="2:34" ht="15" customHeight="1" x14ac:dyDescent="0.4">
      <c r="B17" s="1107" t="s">
        <v>639</v>
      </c>
      <c r="C17" s="103" t="s">
        <v>492</v>
      </c>
      <c r="D17" s="1192" t="s">
        <v>492</v>
      </c>
      <c r="E17" s="1193"/>
      <c r="F17" s="1194"/>
      <c r="AH17" s="808"/>
    </row>
    <row r="18" spans="2:34" x14ac:dyDescent="0.4">
      <c r="C18" s="11" t="s">
        <v>640</v>
      </c>
      <c r="D18" s="11"/>
      <c r="E18" s="11"/>
    </row>
    <row r="19" spans="2:34" x14ac:dyDescent="0.4">
      <c r="C19" s="11" t="s">
        <v>641</v>
      </c>
    </row>
    <row r="20" spans="2:34" x14ac:dyDescent="0.4">
      <c r="C20" s="11" t="s">
        <v>642</v>
      </c>
    </row>
    <row r="21" spans="2:34" x14ac:dyDescent="0.4">
      <c r="C21" s="11" t="s">
        <v>643</v>
      </c>
    </row>
    <row r="23" spans="2:34" ht="15" customHeight="1" x14ac:dyDescent="0.4">
      <c r="B23" s="1107" t="s">
        <v>644</v>
      </c>
      <c r="C23" s="103" t="s">
        <v>420</v>
      </c>
      <c r="D23" s="1192" t="s">
        <v>420</v>
      </c>
      <c r="E23" s="1193"/>
      <c r="F23" s="1194"/>
    </row>
    <row r="26" spans="2:34" ht="15" customHeight="1" x14ac:dyDescent="0.4">
      <c r="B26" s="1107" t="s">
        <v>646</v>
      </c>
      <c r="C26" s="103" t="s">
        <v>428</v>
      </c>
      <c r="D26" s="1192" t="s">
        <v>428</v>
      </c>
      <c r="E26" s="1193"/>
      <c r="F26" s="1194"/>
    </row>
    <row r="29" spans="2:34" ht="15" customHeight="1" x14ac:dyDescent="0.4">
      <c r="B29" s="1107" t="s">
        <v>647</v>
      </c>
      <c r="C29" s="103" t="s">
        <v>431</v>
      </c>
      <c r="D29" s="1192" t="s">
        <v>431</v>
      </c>
      <c r="E29" s="1193"/>
      <c r="F29" s="1194"/>
    </row>
    <row r="32" spans="2:34" ht="15" customHeight="1" x14ac:dyDescent="0.4">
      <c r="B32" s="1107" t="s">
        <v>648</v>
      </c>
      <c r="C32" s="103" t="s">
        <v>434</v>
      </c>
      <c r="D32" s="1192" t="s">
        <v>434</v>
      </c>
      <c r="E32" s="1193"/>
      <c r="F32" s="1194"/>
    </row>
  </sheetData>
  <sheetProtection algorithmName="SHA-512" hashValue="1uk8l7GURKot/VVdc5GvgcW1wz252j+Mur7f1gPuXmyX9F48ESYyK2ySWRmVbhgbyYfqxAWlO9WRhp3b3RG0nw==" saltValue="EqA7fLs+y35mXNjWL07Ekw==" spinCount="100000" sheet="1" objects="1" scenarios="1"/>
  <mergeCells count="7">
    <mergeCell ref="D26:F26"/>
    <mergeCell ref="D29:F29"/>
    <mergeCell ref="D32:F32"/>
    <mergeCell ref="B15:F15"/>
    <mergeCell ref="B2:F2"/>
    <mergeCell ref="D17:F17"/>
    <mergeCell ref="D23:F23"/>
  </mergeCells>
  <hyperlinks>
    <hyperlink ref="D17:F17" location="Personalkosten!A1" display="Personalkosten" xr:uid="{00000000-0004-0000-0700-000000000000}"/>
    <hyperlink ref="D23:F23" location="Material!A1" display="Material" xr:uid="{00000000-0004-0000-0700-000001000000}"/>
    <hyperlink ref="D26:F26" location="Dienstleistung!A1" display="Dienstleistung" xr:uid="{00000000-0004-0000-0700-000002000000}"/>
    <hyperlink ref="D29:F29" location="Handel!A1" display="Handel" xr:uid="{00000000-0004-0000-0700-000003000000}"/>
    <hyperlink ref="D32:F32" location="Produktion!A1" display="Produktion" xr:uid="{00000000-0004-0000-0700-000004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Z7735"/>
  <sheetViews>
    <sheetView showGridLines="0" zoomScaleNormal="100" zoomScaleSheetLayoutView="100" workbookViewId="0">
      <selection activeCell="G7" sqref="G7"/>
    </sheetView>
  </sheetViews>
  <sheetFormatPr baseColWidth="10" defaultColWidth="11.5546875" defaultRowHeight="12.3" x14ac:dyDescent="0.4"/>
  <cols>
    <col min="1" max="1" width="1.71875" style="20" customWidth="1"/>
    <col min="2" max="2" width="35.5546875" style="20" customWidth="1"/>
    <col min="3" max="10" width="8.71875" style="20" customWidth="1"/>
    <col min="11" max="11" width="9.27734375" style="20" customWidth="1"/>
    <col min="12" max="12" width="8.71875" style="20" customWidth="1"/>
    <col min="13" max="14" width="9.1640625" style="20" bestFit="1" customWidth="1"/>
    <col min="15" max="15" width="10.1640625" style="20" customWidth="1"/>
    <col min="16" max="16" width="8.83203125" style="20" bestFit="1" customWidth="1"/>
    <col min="17" max="20" width="10.27734375" style="20" bestFit="1" customWidth="1"/>
    <col min="21" max="21" width="10" style="48" bestFit="1" customWidth="1"/>
    <col min="22" max="23" width="10.27734375" style="20" bestFit="1" customWidth="1"/>
    <col min="24" max="24" width="10.27734375" style="25" bestFit="1" customWidth="1"/>
    <col min="25" max="25" width="10.27734375" style="20" bestFit="1" customWidth="1"/>
    <col min="26" max="26" width="10.27734375" style="20" customWidth="1"/>
    <col min="27" max="16384" width="11.5546875" style="20"/>
  </cols>
  <sheetData>
    <row r="1" spans="2:26" ht="12.75" customHeight="1" x14ac:dyDescent="0.4">
      <c r="B1" s="1201"/>
      <c r="C1" s="1201"/>
      <c r="D1" s="1201"/>
      <c r="E1" s="1201"/>
      <c r="F1" s="94"/>
      <c r="G1" s="94"/>
      <c r="H1" s="94"/>
      <c r="I1" s="94"/>
      <c r="J1" s="94"/>
      <c r="K1" s="94"/>
      <c r="L1" s="94"/>
      <c r="M1" s="94"/>
      <c r="N1" s="94"/>
      <c r="O1" s="94"/>
      <c r="P1" s="94"/>
      <c r="Q1" s="94"/>
      <c r="R1" s="94"/>
      <c r="S1" s="94"/>
      <c r="T1" s="94"/>
      <c r="U1" s="182"/>
      <c r="V1" s="94"/>
      <c r="W1" s="94"/>
      <c r="X1" s="1202"/>
      <c r="Y1" s="1202"/>
      <c r="Z1" s="1202"/>
    </row>
    <row r="2" spans="2:26" ht="30" customHeight="1" x14ac:dyDescent="0.4">
      <c r="B2" s="1208" t="str">
        <f>Deckblatt!E15</f>
        <v>Max Mustermann</v>
      </c>
      <c r="C2" s="1209"/>
      <c r="D2" s="1209"/>
      <c r="E2" s="1209"/>
      <c r="F2" s="1210" t="s">
        <v>217</v>
      </c>
      <c r="G2" s="1210"/>
      <c r="H2" s="1210"/>
      <c r="I2" s="1210"/>
      <c r="J2" s="1210"/>
      <c r="K2" s="1210"/>
      <c r="L2" s="1210"/>
      <c r="M2" s="1210"/>
      <c r="N2" s="1210"/>
      <c r="O2" s="1154"/>
      <c r="P2" s="1154"/>
      <c r="Q2" s="1154"/>
      <c r="R2" s="1154"/>
      <c r="S2" s="1154"/>
      <c r="T2" s="1154"/>
      <c r="U2" s="1154"/>
      <c r="V2" s="1154"/>
      <c r="W2" s="1154"/>
      <c r="X2" s="1154"/>
      <c r="Y2" s="1154"/>
      <c r="Z2" s="1211"/>
    </row>
    <row r="3" spans="2:26" x14ac:dyDescent="0.4">
      <c r="B3" s="1203" t="s">
        <v>413</v>
      </c>
      <c r="C3" s="1205" t="s">
        <v>444</v>
      </c>
      <c r="D3" s="1206"/>
      <c r="E3" s="1206"/>
      <c r="F3" s="1206"/>
      <c r="G3" s="1206"/>
      <c r="H3" s="1206"/>
      <c r="I3" s="1206"/>
      <c r="J3" s="1206"/>
      <c r="K3" s="1206"/>
      <c r="L3" s="1206"/>
      <c r="M3" s="1206"/>
      <c r="N3" s="1207"/>
      <c r="O3" s="183"/>
      <c r="P3" s="194"/>
      <c r="Q3" s="1165" t="s">
        <v>445</v>
      </c>
      <c r="R3" s="1164"/>
      <c r="S3" s="1164"/>
      <c r="T3" s="1166"/>
      <c r="U3" s="184"/>
      <c r="V3" s="1165" t="s">
        <v>446</v>
      </c>
      <c r="W3" s="1164"/>
      <c r="X3" s="1164"/>
      <c r="Y3" s="1166"/>
      <c r="Z3" s="185"/>
    </row>
    <row r="4" spans="2:26" s="19" customFormat="1" ht="14.25" customHeight="1" x14ac:dyDescent="0.4">
      <c r="B4" s="1204"/>
      <c r="C4" s="211" t="s">
        <v>106</v>
      </c>
      <c r="D4" s="212" t="s">
        <v>107</v>
      </c>
      <c r="E4" s="212" t="s">
        <v>108</v>
      </c>
      <c r="F4" s="212" t="s">
        <v>109</v>
      </c>
      <c r="G4" s="212" t="s">
        <v>110</v>
      </c>
      <c r="H4" s="212" t="s">
        <v>111</v>
      </c>
      <c r="I4" s="212" t="s">
        <v>112</v>
      </c>
      <c r="J4" s="212" t="s">
        <v>113</v>
      </c>
      <c r="K4" s="212" t="s">
        <v>114</v>
      </c>
      <c r="L4" s="212" t="s">
        <v>115</v>
      </c>
      <c r="M4" s="212" t="s">
        <v>116</v>
      </c>
      <c r="N4" s="213" t="s">
        <v>117</v>
      </c>
      <c r="O4" s="214" t="s">
        <v>82</v>
      </c>
      <c r="P4" s="215" t="s">
        <v>25</v>
      </c>
      <c r="Q4" s="211" t="s">
        <v>0</v>
      </c>
      <c r="R4" s="212" t="s">
        <v>1</v>
      </c>
      <c r="S4" s="212" t="s">
        <v>2</v>
      </c>
      <c r="T4" s="213" t="s">
        <v>3</v>
      </c>
      <c r="U4" s="216" t="s">
        <v>82</v>
      </c>
      <c r="V4" s="211" t="s">
        <v>0</v>
      </c>
      <c r="W4" s="212" t="s">
        <v>1</v>
      </c>
      <c r="X4" s="212" t="s">
        <v>2</v>
      </c>
      <c r="Y4" s="213" t="s">
        <v>3</v>
      </c>
      <c r="Z4" s="217" t="s">
        <v>82</v>
      </c>
    </row>
    <row r="5" spans="2:26" s="19" customFormat="1" ht="15" customHeight="1" x14ac:dyDescent="0.4">
      <c r="B5" s="156" t="s">
        <v>386</v>
      </c>
      <c r="C5" s="524">
        <f t="shared" ref="C5:N5" si="0">SUM(C6:C11)</f>
        <v>0</v>
      </c>
      <c r="D5" s="525">
        <f t="shared" si="0"/>
        <v>0</v>
      </c>
      <c r="E5" s="525">
        <f t="shared" si="0"/>
        <v>0</v>
      </c>
      <c r="F5" s="525">
        <f t="shared" si="0"/>
        <v>0</v>
      </c>
      <c r="G5" s="525">
        <f t="shared" si="0"/>
        <v>0</v>
      </c>
      <c r="H5" s="525">
        <f t="shared" si="0"/>
        <v>0</v>
      </c>
      <c r="I5" s="525">
        <f t="shared" si="0"/>
        <v>0</v>
      </c>
      <c r="J5" s="525">
        <f t="shared" si="0"/>
        <v>0</v>
      </c>
      <c r="K5" s="525">
        <f t="shared" si="0"/>
        <v>0</v>
      </c>
      <c r="L5" s="525">
        <f t="shared" si="0"/>
        <v>0</v>
      </c>
      <c r="M5" s="525">
        <f t="shared" si="0"/>
        <v>0</v>
      </c>
      <c r="N5" s="455">
        <f t="shared" si="0"/>
        <v>0</v>
      </c>
      <c r="O5" s="306">
        <f>SUM(C5:N5)</f>
        <v>0</v>
      </c>
      <c r="P5" s="773" t="e">
        <f>O5/O16*100</f>
        <v>#DIV/0!</v>
      </c>
      <c r="Q5" s="566">
        <f>SUM(Q6:Q11)</f>
        <v>0</v>
      </c>
      <c r="R5" s="567">
        <f>SUM(R6:R11)</f>
        <v>0</v>
      </c>
      <c r="S5" s="567">
        <f>SUM(S6:S11)</f>
        <v>0</v>
      </c>
      <c r="T5" s="568">
        <f>SUM(T6:T11)</f>
        <v>0</v>
      </c>
      <c r="U5" s="569">
        <f t="shared" ref="U5:U10" si="1">SUM(Q5:T5)</f>
        <v>0</v>
      </c>
      <c r="V5" s="585">
        <f>SUM(V6:V11)</f>
        <v>0</v>
      </c>
      <c r="W5" s="567">
        <f>SUM(W6:W11)</f>
        <v>0</v>
      </c>
      <c r="X5" s="567">
        <f>SUM(X6:X11)</f>
        <v>0</v>
      </c>
      <c r="Y5" s="568">
        <f>SUM(Y6:Y11)</f>
        <v>0</v>
      </c>
      <c r="Z5" s="569">
        <f t="shared" ref="Z5:Z10" si="2">SUM(V5:Y5)</f>
        <v>0</v>
      </c>
    </row>
    <row r="6" spans="2:26" s="19" customFormat="1" ht="13.15" customHeight="1" x14ac:dyDescent="0.35">
      <c r="B6" s="206" t="s">
        <v>461</v>
      </c>
      <c r="C6" s="509"/>
      <c r="D6" s="510"/>
      <c r="E6" s="510"/>
      <c r="F6" s="510"/>
      <c r="G6" s="510"/>
      <c r="H6" s="510"/>
      <c r="I6" s="510"/>
      <c r="J6" s="510"/>
      <c r="K6" s="510"/>
      <c r="L6" s="510"/>
      <c r="M6" s="510"/>
      <c r="N6" s="511"/>
      <c r="O6" s="307">
        <f>SUM(C6:N6)</f>
        <v>0</v>
      </c>
      <c r="P6" s="774" t="e">
        <f>O6/O5*100</f>
        <v>#DIV/0!</v>
      </c>
      <c r="Q6" s="512"/>
      <c r="R6" s="510"/>
      <c r="S6" s="510"/>
      <c r="T6" s="511"/>
      <c r="U6" s="570">
        <f t="shared" si="1"/>
        <v>0</v>
      </c>
      <c r="V6" s="509"/>
      <c r="W6" s="510"/>
      <c r="X6" s="510"/>
      <c r="Y6" s="511"/>
      <c r="Z6" s="570">
        <f t="shared" si="2"/>
        <v>0</v>
      </c>
    </row>
    <row r="7" spans="2:26" s="19" customFormat="1" ht="13.15" customHeight="1" x14ac:dyDescent="0.35">
      <c r="B7" s="1110" t="s">
        <v>654</v>
      </c>
      <c r="C7" s="515">
        <f>Dienstleistung!$F$27</f>
        <v>0</v>
      </c>
      <c r="D7" s="510">
        <f>Dienstleistung!$H$27</f>
        <v>0</v>
      </c>
      <c r="E7" s="510">
        <f>Dienstleistung!$J$27</f>
        <v>0</v>
      </c>
      <c r="F7" s="510">
        <v>0</v>
      </c>
      <c r="G7" s="510"/>
      <c r="H7" s="510">
        <v>0</v>
      </c>
      <c r="I7" s="510">
        <f>Dienstleistung!$R$27</f>
        <v>0</v>
      </c>
      <c r="J7" s="510">
        <f>Dienstleistung!$T$27</f>
        <v>0</v>
      </c>
      <c r="K7" s="510">
        <f>Dienstleistung!$V$27</f>
        <v>0</v>
      </c>
      <c r="L7" s="510">
        <f>Dienstleistung!$X$27</f>
        <v>0</v>
      </c>
      <c r="M7" s="510">
        <f>Dienstleistung!$Z$27</f>
        <v>0</v>
      </c>
      <c r="N7" s="511">
        <f>Dienstleistung!$AB$27</f>
        <v>0</v>
      </c>
      <c r="O7" s="307">
        <f>SUM(C7:N7)</f>
        <v>0</v>
      </c>
      <c r="P7" s="774" t="e">
        <f>O7/O5*100</f>
        <v>#DIV/0!</v>
      </c>
      <c r="Q7" s="512">
        <f>Dienstleistung!$F$52</f>
        <v>0</v>
      </c>
      <c r="R7" s="510">
        <f>Dienstleistung!$H$52</f>
        <v>0</v>
      </c>
      <c r="S7" s="510">
        <f>Dienstleistung!$J$52</f>
        <v>0</v>
      </c>
      <c r="T7" s="511">
        <f>Dienstleistung!$L$52</f>
        <v>0</v>
      </c>
      <c r="U7" s="791">
        <f t="shared" si="1"/>
        <v>0</v>
      </c>
      <c r="V7" s="515">
        <f>Dienstleistung!$R$52</f>
        <v>0</v>
      </c>
      <c r="W7" s="510">
        <f>Dienstleistung!$T$52</f>
        <v>0</v>
      </c>
      <c r="X7" s="510">
        <f>Dienstleistung!$V$52</f>
        <v>0</v>
      </c>
      <c r="Y7" s="511">
        <f>Dienstleistung!$X$52</f>
        <v>0</v>
      </c>
      <c r="Z7" s="791">
        <f t="shared" si="2"/>
        <v>0</v>
      </c>
    </row>
    <row r="8" spans="2:26" s="19" customFormat="1" ht="13.15" customHeight="1" x14ac:dyDescent="0.35">
      <c r="B8" s="1110" t="s">
        <v>655</v>
      </c>
      <c r="C8" s="515">
        <f>Handel!$P$17</f>
        <v>0</v>
      </c>
      <c r="D8" s="510">
        <f>Handel!$R$17</f>
        <v>0</v>
      </c>
      <c r="E8" s="510">
        <f>Handel!$T$17</f>
        <v>0</v>
      </c>
      <c r="F8" s="510">
        <f>Handel!$V$17</f>
        <v>0</v>
      </c>
      <c r="G8" s="510">
        <f>Handel!$X$17</f>
        <v>0</v>
      </c>
      <c r="H8" s="510">
        <f>Handel!$Z$17</f>
        <v>0</v>
      </c>
      <c r="I8" s="510">
        <f>Handel!$AB$17</f>
        <v>0</v>
      </c>
      <c r="J8" s="510">
        <f>Handel!$AD$17</f>
        <v>0</v>
      </c>
      <c r="K8" s="510">
        <f>Handel!$AF$17</f>
        <v>0</v>
      </c>
      <c r="L8" s="510">
        <f>Handel!$AH$17</f>
        <v>0</v>
      </c>
      <c r="M8" s="510">
        <f>Handel!$AJ$17</f>
        <v>0</v>
      </c>
      <c r="N8" s="511">
        <f>Handel!$AL$17</f>
        <v>0</v>
      </c>
      <c r="O8" s="307">
        <f>SUM(C8:N8)</f>
        <v>0</v>
      </c>
      <c r="P8" s="774" t="e">
        <f>O8/O5*100</f>
        <v>#DIV/0!</v>
      </c>
      <c r="Q8" s="512">
        <f>Handel!$P$36</f>
        <v>0</v>
      </c>
      <c r="R8" s="510">
        <f>Handel!$R$36</f>
        <v>0</v>
      </c>
      <c r="S8" s="510">
        <f>Handel!$T$36</f>
        <v>0</v>
      </c>
      <c r="T8" s="511">
        <f>Handel!$V$36</f>
        <v>0</v>
      </c>
      <c r="U8" s="791">
        <f t="shared" si="1"/>
        <v>0</v>
      </c>
      <c r="V8" s="515">
        <f>Handel!$P$55</f>
        <v>0</v>
      </c>
      <c r="W8" s="510">
        <f>Handel!$R$55</f>
        <v>0</v>
      </c>
      <c r="X8" s="510">
        <f>Handel!$T$55</f>
        <v>0</v>
      </c>
      <c r="Y8" s="511">
        <f>Handel!$V$55</f>
        <v>0</v>
      </c>
      <c r="Z8" s="791">
        <f t="shared" si="2"/>
        <v>0</v>
      </c>
    </row>
    <row r="9" spans="2:26" s="19" customFormat="1" ht="13.15" customHeight="1" x14ac:dyDescent="0.35">
      <c r="B9" s="1110" t="s">
        <v>656</v>
      </c>
      <c r="C9" s="515">
        <f>Produktion!$AC$17</f>
        <v>0</v>
      </c>
      <c r="D9" s="510">
        <f>Produktion!$AE$17</f>
        <v>0</v>
      </c>
      <c r="E9" s="510">
        <f>Produktion!$AG$17</f>
        <v>0</v>
      </c>
      <c r="F9" s="510">
        <f>Produktion!$AI$17</f>
        <v>0</v>
      </c>
      <c r="G9" s="510">
        <f>Produktion!$AK$17</f>
        <v>0</v>
      </c>
      <c r="H9" s="510">
        <f>Produktion!$AM$17</f>
        <v>0</v>
      </c>
      <c r="I9" s="510">
        <f>Produktion!$AO$17</f>
        <v>0</v>
      </c>
      <c r="J9" s="510">
        <f>Produktion!$AQ$17</f>
        <v>0</v>
      </c>
      <c r="K9" s="510">
        <f>Produktion!$AS$17</f>
        <v>0</v>
      </c>
      <c r="L9" s="510">
        <f>Produktion!$AU$17</f>
        <v>0</v>
      </c>
      <c r="M9" s="510">
        <f>Produktion!$AW$17</f>
        <v>0</v>
      </c>
      <c r="N9" s="511">
        <f>Produktion!$AY$17</f>
        <v>0</v>
      </c>
      <c r="O9" s="307">
        <f>SUM(C9:N9)</f>
        <v>0</v>
      </c>
      <c r="P9" s="774" t="e">
        <f>O9/O5*100</f>
        <v>#DIV/0!</v>
      </c>
      <c r="Q9" s="512">
        <f>Produktion!$AG$32</f>
        <v>0</v>
      </c>
      <c r="R9" s="510">
        <f>Produktion!$AI$32</f>
        <v>0</v>
      </c>
      <c r="S9" s="510">
        <f>Produktion!$AK$32</f>
        <v>0</v>
      </c>
      <c r="T9" s="511">
        <f>Produktion!$AM$32</f>
        <v>0</v>
      </c>
      <c r="U9" s="791">
        <f t="shared" si="1"/>
        <v>0</v>
      </c>
      <c r="V9" s="515">
        <f>Produktion!$AG$46</f>
        <v>0</v>
      </c>
      <c r="W9" s="510">
        <f>Produktion!$AI$46</f>
        <v>0</v>
      </c>
      <c r="X9" s="510">
        <f>Produktion!$AK$46</f>
        <v>0</v>
      </c>
      <c r="Y9" s="511">
        <f>Produktion!$AM$46</f>
        <v>0</v>
      </c>
      <c r="Z9" s="791">
        <f t="shared" si="2"/>
        <v>0</v>
      </c>
    </row>
    <row r="10" spans="2:26" s="19" customFormat="1" ht="13.15" customHeight="1" x14ac:dyDescent="0.35">
      <c r="B10" s="161" t="s">
        <v>463</v>
      </c>
      <c r="C10" s="512"/>
      <c r="D10" s="510"/>
      <c r="E10" s="510"/>
      <c r="F10" s="510"/>
      <c r="G10" s="510"/>
      <c r="H10" s="510"/>
      <c r="I10" s="510"/>
      <c r="J10" s="510"/>
      <c r="K10" s="510"/>
      <c r="L10" s="510"/>
      <c r="M10" s="510"/>
      <c r="N10" s="511"/>
      <c r="O10" s="307">
        <f t="shared" ref="O10:O15" si="3">SUM(C10:N10)</f>
        <v>0</v>
      </c>
      <c r="P10" s="774" t="e">
        <f>O10/O5*100</f>
        <v>#DIV/0!</v>
      </c>
      <c r="Q10" s="512"/>
      <c r="R10" s="510"/>
      <c r="S10" s="510"/>
      <c r="T10" s="511"/>
      <c r="U10" s="570">
        <f t="shared" si="1"/>
        <v>0</v>
      </c>
      <c r="V10" s="515"/>
      <c r="W10" s="510"/>
      <c r="X10" s="510"/>
      <c r="Y10" s="511"/>
      <c r="Z10" s="570">
        <f t="shared" si="2"/>
        <v>0</v>
      </c>
    </row>
    <row r="11" spans="2:26" s="19" customFormat="1" ht="13.15" customHeight="1" x14ac:dyDescent="0.35">
      <c r="B11" s="161" t="s">
        <v>462</v>
      </c>
      <c r="C11" s="512"/>
      <c r="D11" s="510"/>
      <c r="E11" s="510"/>
      <c r="F11" s="510"/>
      <c r="G11" s="510"/>
      <c r="H11" s="510"/>
      <c r="I11" s="510"/>
      <c r="J11" s="510"/>
      <c r="K11" s="510"/>
      <c r="L11" s="510"/>
      <c r="M11" s="510"/>
      <c r="N11" s="513"/>
      <c r="O11" s="307">
        <f t="shared" si="3"/>
        <v>0</v>
      </c>
      <c r="P11" s="774" t="e">
        <f>O11/O5*100</f>
        <v>#DIV/0!</v>
      </c>
      <c r="Q11" s="512"/>
      <c r="R11" s="510"/>
      <c r="S11" s="510"/>
      <c r="T11" s="511"/>
      <c r="U11" s="570">
        <f t="shared" ref="U11" si="4">SUM(Q11:T11)</f>
        <v>0</v>
      </c>
      <c r="V11" s="515"/>
      <c r="W11" s="510"/>
      <c r="X11" s="510"/>
      <c r="Y11" s="511"/>
      <c r="Z11" s="570">
        <f t="shared" ref="Z11" si="5">SUM(V11:Y11)</f>
        <v>0</v>
      </c>
    </row>
    <row r="12" spans="2:26" ht="15" customHeight="1" x14ac:dyDescent="0.4">
      <c r="B12" s="526" t="s">
        <v>210</v>
      </c>
      <c r="C12" s="527">
        <f>SUM(C13:C15)</f>
        <v>0</v>
      </c>
      <c r="D12" s="528">
        <f>SUM(D13:D15)</f>
        <v>0</v>
      </c>
      <c r="E12" s="528">
        <f t="shared" ref="E12:N12" si="6">SUM(E13:E15)</f>
        <v>0</v>
      </c>
      <c r="F12" s="528">
        <f t="shared" si="6"/>
        <v>0</v>
      </c>
      <c r="G12" s="528">
        <f t="shared" si="6"/>
        <v>0</v>
      </c>
      <c r="H12" s="528">
        <f t="shared" si="6"/>
        <v>0</v>
      </c>
      <c r="I12" s="528">
        <f t="shared" si="6"/>
        <v>0</v>
      </c>
      <c r="J12" s="528">
        <f t="shared" si="6"/>
        <v>0</v>
      </c>
      <c r="K12" s="528">
        <f t="shared" si="6"/>
        <v>0</v>
      </c>
      <c r="L12" s="528">
        <f t="shared" si="6"/>
        <v>0</v>
      </c>
      <c r="M12" s="528">
        <f t="shared" si="6"/>
        <v>0</v>
      </c>
      <c r="N12" s="529">
        <f t="shared" si="6"/>
        <v>0</v>
      </c>
      <c r="O12" s="530">
        <f t="shared" si="3"/>
        <v>0</v>
      </c>
      <c r="P12" s="775" t="e">
        <f>O12/O16*100</f>
        <v>#DIV/0!</v>
      </c>
      <c r="Q12" s="544">
        <f t="shared" ref="Q12:V12" si="7">SUM(Q13:Q15)</f>
        <v>0</v>
      </c>
      <c r="R12" s="545">
        <f t="shared" si="7"/>
        <v>0</v>
      </c>
      <c r="S12" s="545">
        <f t="shared" si="7"/>
        <v>0</v>
      </c>
      <c r="T12" s="584">
        <f t="shared" si="7"/>
        <v>0</v>
      </c>
      <c r="U12" s="571">
        <f>SUM(Q12:T12)</f>
        <v>0</v>
      </c>
      <c r="V12" s="546">
        <f t="shared" si="7"/>
        <v>0</v>
      </c>
      <c r="W12" s="545">
        <f>SUM(W13:W15)</f>
        <v>0</v>
      </c>
      <c r="X12" s="545">
        <f>SUM(X13:X15)</f>
        <v>0</v>
      </c>
      <c r="Y12" s="584">
        <f>SUM(Y13:Y15)</f>
        <v>0</v>
      </c>
      <c r="Z12" s="571">
        <f>SUM(V12:Y12)</f>
        <v>0</v>
      </c>
    </row>
    <row r="13" spans="2:26" x14ac:dyDescent="0.4">
      <c r="B13" s="161" t="s">
        <v>46</v>
      </c>
      <c r="C13" s="512"/>
      <c r="D13" s="510"/>
      <c r="E13" s="510"/>
      <c r="F13" s="510"/>
      <c r="G13" s="510"/>
      <c r="H13" s="510"/>
      <c r="I13" s="510"/>
      <c r="J13" s="510"/>
      <c r="K13" s="510"/>
      <c r="L13" s="510"/>
      <c r="M13" s="510"/>
      <c r="N13" s="513"/>
      <c r="O13" s="307">
        <f t="shared" si="3"/>
        <v>0</v>
      </c>
      <c r="P13" s="774" t="e">
        <f>O13/O12*100</f>
        <v>#DIV/0!</v>
      </c>
      <c r="Q13" s="512"/>
      <c r="R13" s="510"/>
      <c r="S13" s="510"/>
      <c r="T13" s="511"/>
      <c r="U13" s="570">
        <f>SUM(Q13:T13)</f>
        <v>0</v>
      </c>
      <c r="V13" s="515"/>
      <c r="W13" s="510"/>
      <c r="X13" s="510"/>
      <c r="Y13" s="511"/>
      <c r="Z13" s="570">
        <f>SUM(V13:Y13)</f>
        <v>0</v>
      </c>
    </row>
    <row r="14" spans="2:26" x14ac:dyDescent="0.4">
      <c r="B14" s="161" t="s">
        <v>47</v>
      </c>
      <c r="C14" s="512"/>
      <c r="D14" s="510"/>
      <c r="E14" s="514"/>
      <c r="F14" s="510"/>
      <c r="G14" s="510"/>
      <c r="H14" s="510"/>
      <c r="I14" s="510"/>
      <c r="J14" s="510"/>
      <c r="K14" s="510"/>
      <c r="L14" s="510"/>
      <c r="M14" s="510"/>
      <c r="N14" s="513"/>
      <c r="O14" s="307">
        <f t="shared" si="3"/>
        <v>0</v>
      </c>
      <c r="P14" s="774" t="e">
        <f>O14/O12*100</f>
        <v>#DIV/0!</v>
      </c>
      <c r="Q14" s="512"/>
      <c r="R14" s="510"/>
      <c r="S14" s="510"/>
      <c r="T14" s="511"/>
      <c r="U14" s="570">
        <f t="shared" ref="U14:U15" si="8">SUM(Q14:T14)</f>
        <v>0</v>
      </c>
      <c r="V14" s="515"/>
      <c r="W14" s="510"/>
      <c r="X14" s="510"/>
      <c r="Y14" s="511"/>
      <c r="Z14" s="570">
        <f t="shared" ref="Z14:Z15" si="9">SUM(V14:Y14)</f>
        <v>0</v>
      </c>
    </row>
    <row r="15" spans="2:26" x14ac:dyDescent="0.4">
      <c r="B15" s="207" t="s">
        <v>48</v>
      </c>
      <c r="C15" s="274"/>
      <c r="D15" s="275"/>
      <c r="E15" s="275"/>
      <c r="F15" s="275"/>
      <c r="G15" s="275"/>
      <c r="H15" s="275"/>
      <c r="I15" s="275"/>
      <c r="J15" s="275"/>
      <c r="K15" s="275"/>
      <c r="L15" s="275"/>
      <c r="M15" s="275"/>
      <c r="N15" s="276"/>
      <c r="O15" s="531">
        <f t="shared" si="3"/>
        <v>0</v>
      </c>
      <c r="P15" s="776" t="e">
        <f>O15/O12*100</f>
        <v>#DIV/0!</v>
      </c>
      <c r="Q15" s="517"/>
      <c r="R15" s="516"/>
      <c r="S15" s="516"/>
      <c r="T15" s="518"/>
      <c r="U15" s="570">
        <f t="shared" si="8"/>
        <v>0</v>
      </c>
      <c r="V15" s="521"/>
      <c r="W15" s="516"/>
      <c r="X15" s="516"/>
      <c r="Y15" s="518"/>
      <c r="Z15" s="570">
        <f t="shared" si="9"/>
        <v>0</v>
      </c>
    </row>
    <row r="16" spans="2:26" ht="15" customHeight="1" x14ac:dyDescent="0.4">
      <c r="B16" s="533" t="s">
        <v>121</v>
      </c>
      <c r="C16" s="534">
        <f t="shared" ref="C16:N16" si="10">C5+C12</f>
        <v>0</v>
      </c>
      <c r="D16" s="535">
        <f t="shared" si="10"/>
        <v>0</v>
      </c>
      <c r="E16" s="535">
        <f t="shared" si="10"/>
        <v>0</v>
      </c>
      <c r="F16" s="535">
        <f t="shared" si="10"/>
        <v>0</v>
      </c>
      <c r="G16" s="535">
        <f t="shared" si="10"/>
        <v>0</v>
      </c>
      <c r="H16" s="535">
        <f t="shared" si="10"/>
        <v>0</v>
      </c>
      <c r="I16" s="535">
        <f t="shared" si="10"/>
        <v>0</v>
      </c>
      <c r="J16" s="535">
        <f t="shared" si="10"/>
        <v>0</v>
      </c>
      <c r="K16" s="535">
        <f t="shared" si="10"/>
        <v>0</v>
      </c>
      <c r="L16" s="535">
        <f t="shared" si="10"/>
        <v>0</v>
      </c>
      <c r="M16" s="535">
        <f t="shared" si="10"/>
        <v>0</v>
      </c>
      <c r="N16" s="536">
        <f t="shared" si="10"/>
        <v>0</v>
      </c>
      <c r="O16" s="532">
        <f t="shared" ref="O16:O48" si="11">SUM(C16:N16)</f>
        <v>0</v>
      </c>
      <c r="P16" s="777" t="e">
        <f t="shared" ref="P16:Z16" si="12">P5+P12</f>
        <v>#DIV/0!</v>
      </c>
      <c r="Q16" s="553">
        <f t="shared" si="12"/>
        <v>0</v>
      </c>
      <c r="R16" s="535">
        <f t="shared" si="12"/>
        <v>0</v>
      </c>
      <c r="S16" s="535">
        <f t="shared" si="12"/>
        <v>0</v>
      </c>
      <c r="T16" s="536">
        <f t="shared" si="12"/>
        <v>0</v>
      </c>
      <c r="U16" s="536">
        <f t="shared" si="12"/>
        <v>0</v>
      </c>
      <c r="V16" s="553">
        <f t="shared" si="12"/>
        <v>0</v>
      </c>
      <c r="W16" s="535">
        <f t="shared" si="12"/>
        <v>0</v>
      </c>
      <c r="X16" s="535">
        <f t="shared" si="12"/>
        <v>0</v>
      </c>
      <c r="Y16" s="536">
        <f t="shared" si="12"/>
        <v>0</v>
      </c>
      <c r="Z16" s="536">
        <f t="shared" si="12"/>
        <v>0</v>
      </c>
    </row>
    <row r="17" spans="2:26" ht="8.25" customHeight="1" x14ac:dyDescent="0.4">
      <c r="B17" s="1213"/>
      <c r="C17" s="1214"/>
      <c r="D17" s="1214"/>
      <c r="E17" s="1214"/>
      <c r="F17" s="1214"/>
      <c r="G17" s="1214"/>
      <c r="H17" s="1214"/>
      <c r="I17" s="1214"/>
      <c r="J17" s="1214"/>
      <c r="K17" s="1214"/>
      <c r="L17" s="1214"/>
      <c r="M17" s="1214"/>
      <c r="N17" s="1214"/>
      <c r="O17" s="1214"/>
      <c r="P17" s="1214"/>
      <c r="Q17" s="1214"/>
      <c r="R17" s="1214"/>
      <c r="S17" s="1214"/>
      <c r="T17" s="1214"/>
      <c r="U17" s="1214"/>
      <c r="V17" s="1214"/>
      <c r="W17" s="1214"/>
      <c r="X17" s="1214"/>
      <c r="Y17" s="1214"/>
      <c r="Z17" s="1215"/>
    </row>
    <row r="18" spans="2:26" ht="15" customHeight="1" x14ac:dyDescent="0.4">
      <c r="B18" s="153" t="s">
        <v>39</v>
      </c>
      <c r="C18" s="524">
        <f t="shared" ref="C18:N18" si="13">SUM(C19:C21)</f>
        <v>0</v>
      </c>
      <c r="D18" s="537">
        <f t="shared" si="13"/>
        <v>0</v>
      </c>
      <c r="E18" s="537">
        <f t="shared" si="13"/>
        <v>0</v>
      </c>
      <c r="F18" s="537">
        <f t="shared" si="13"/>
        <v>0</v>
      </c>
      <c r="G18" s="537">
        <f t="shared" si="13"/>
        <v>0</v>
      </c>
      <c r="H18" s="537">
        <f t="shared" si="13"/>
        <v>0</v>
      </c>
      <c r="I18" s="537">
        <f t="shared" si="13"/>
        <v>0</v>
      </c>
      <c r="J18" s="537">
        <f t="shared" si="13"/>
        <v>0</v>
      </c>
      <c r="K18" s="537">
        <f t="shared" si="13"/>
        <v>0</v>
      </c>
      <c r="L18" s="537">
        <f t="shared" si="13"/>
        <v>0</v>
      </c>
      <c r="M18" s="537">
        <f t="shared" si="13"/>
        <v>0</v>
      </c>
      <c r="N18" s="538">
        <f t="shared" si="13"/>
        <v>0</v>
      </c>
      <c r="O18" s="539">
        <f t="shared" si="11"/>
        <v>0</v>
      </c>
      <c r="P18" s="778" t="e">
        <f>O18/O5*100</f>
        <v>#DIV/0!</v>
      </c>
      <c r="Q18" s="538">
        <f>SUM(Q19:Q21)</f>
        <v>0</v>
      </c>
      <c r="R18" s="537">
        <f>SUM(R19:R21)</f>
        <v>0</v>
      </c>
      <c r="S18" s="537">
        <f>SUM(S19:S21)</f>
        <v>0</v>
      </c>
      <c r="T18" s="538">
        <f>SUM(T19:T21)</f>
        <v>0</v>
      </c>
      <c r="U18" s="569">
        <f>SUM(Q18:T18)</f>
        <v>0</v>
      </c>
      <c r="V18" s="524">
        <f>SUM(V19:V21)</f>
        <v>0</v>
      </c>
      <c r="W18" s="537">
        <f>SUM(W19:W21)</f>
        <v>0</v>
      </c>
      <c r="X18" s="537">
        <f>SUM(X19:X21)</f>
        <v>0</v>
      </c>
      <c r="Y18" s="538">
        <f>SUM(Y19:Y21)</f>
        <v>0</v>
      </c>
      <c r="Z18" s="569">
        <f>SUM(V18:Y18)</f>
        <v>0</v>
      </c>
    </row>
    <row r="19" spans="2:26" x14ac:dyDescent="0.4">
      <c r="B19" s="142" t="s">
        <v>464</v>
      </c>
      <c r="C19" s="512"/>
      <c r="D19" s="510"/>
      <c r="E19" s="510"/>
      <c r="F19" s="510"/>
      <c r="G19" s="510"/>
      <c r="H19" s="510"/>
      <c r="I19" s="510"/>
      <c r="J19" s="510"/>
      <c r="K19" s="510"/>
      <c r="L19" s="510"/>
      <c r="M19" s="510"/>
      <c r="N19" s="515"/>
      <c r="O19" s="310">
        <f t="shared" si="11"/>
        <v>0</v>
      </c>
      <c r="P19" s="779" t="e">
        <f>O19/O18*100</f>
        <v>#DIV/0!</v>
      </c>
      <c r="Q19" s="515"/>
      <c r="R19" s="510"/>
      <c r="S19" s="510"/>
      <c r="T19" s="515"/>
      <c r="U19" s="570">
        <f>SUM(Q19:T19)</f>
        <v>0</v>
      </c>
      <c r="V19" s="512"/>
      <c r="W19" s="510"/>
      <c r="X19" s="510"/>
      <c r="Y19" s="515"/>
      <c r="Z19" s="570">
        <f>SUM(V19:Y19)</f>
        <v>0</v>
      </c>
    </row>
    <row r="20" spans="2:26" x14ac:dyDescent="0.4">
      <c r="B20" s="142" t="s">
        <v>465</v>
      </c>
      <c r="C20" s="512"/>
      <c r="D20" s="510"/>
      <c r="E20" s="510"/>
      <c r="F20" s="510"/>
      <c r="G20" s="510"/>
      <c r="H20" s="510"/>
      <c r="I20" s="510"/>
      <c r="J20" s="510"/>
      <c r="K20" s="510"/>
      <c r="L20" s="510"/>
      <c r="M20" s="510"/>
      <c r="N20" s="515"/>
      <c r="O20" s="310">
        <f t="shared" si="11"/>
        <v>0</v>
      </c>
      <c r="P20" s="779" t="e">
        <f>O20/O18*100</f>
        <v>#DIV/0!</v>
      </c>
      <c r="Q20" s="515"/>
      <c r="R20" s="510"/>
      <c r="S20" s="510"/>
      <c r="T20" s="515"/>
      <c r="U20" s="570">
        <f t="shared" ref="U20:U21" si="14">SUM(Q20:T20)</f>
        <v>0</v>
      </c>
      <c r="V20" s="512"/>
      <c r="W20" s="510"/>
      <c r="X20" s="510"/>
      <c r="Y20" s="515"/>
      <c r="Z20" s="570">
        <f t="shared" ref="Z20:Z21" si="15">SUM(V20:Y20)</f>
        <v>0</v>
      </c>
    </row>
    <row r="21" spans="2:26" x14ac:dyDescent="0.4">
      <c r="B21" s="204" t="s">
        <v>466</v>
      </c>
      <c r="C21" s="512"/>
      <c r="D21" s="510"/>
      <c r="E21" s="510"/>
      <c r="F21" s="510"/>
      <c r="G21" s="510"/>
      <c r="H21" s="510"/>
      <c r="I21" s="510"/>
      <c r="J21" s="510"/>
      <c r="K21" s="510"/>
      <c r="L21" s="510"/>
      <c r="M21" s="510"/>
      <c r="N21" s="515"/>
      <c r="O21" s="310">
        <f t="shared" si="11"/>
        <v>0</v>
      </c>
      <c r="P21" s="779" t="e">
        <f>O21/O18*100</f>
        <v>#DIV/0!</v>
      </c>
      <c r="Q21" s="515"/>
      <c r="R21" s="510"/>
      <c r="S21" s="510"/>
      <c r="T21" s="515"/>
      <c r="U21" s="570">
        <f t="shared" si="14"/>
        <v>0</v>
      </c>
      <c r="V21" s="512"/>
      <c r="W21" s="510"/>
      <c r="X21" s="510"/>
      <c r="Y21" s="515"/>
      <c r="Z21" s="570">
        <f t="shared" si="15"/>
        <v>0</v>
      </c>
    </row>
    <row r="22" spans="2:26" ht="15" customHeight="1" x14ac:dyDescent="0.4">
      <c r="B22" s="543" t="s">
        <v>40</v>
      </c>
      <c r="C22" s="544">
        <f>SUM(C23:C26)</f>
        <v>0</v>
      </c>
      <c r="D22" s="545">
        <f t="shared" ref="D22:Y22" si="16">SUM(D23:D26)</f>
        <v>0</v>
      </c>
      <c r="E22" s="545">
        <f t="shared" si="16"/>
        <v>0</v>
      </c>
      <c r="F22" s="545">
        <f t="shared" si="16"/>
        <v>0</v>
      </c>
      <c r="G22" s="545">
        <f t="shared" si="16"/>
        <v>0</v>
      </c>
      <c r="H22" s="545">
        <f t="shared" si="16"/>
        <v>0</v>
      </c>
      <c r="I22" s="545">
        <f t="shared" si="16"/>
        <v>0</v>
      </c>
      <c r="J22" s="545">
        <f t="shared" si="16"/>
        <v>0</v>
      </c>
      <c r="K22" s="545">
        <f t="shared" si="16"/>
        <v>0</v>
      </c>
      <c r="L22" s="545">
        <f t="shared" si="16"/>
        <v>0</v>
      </c>
      <c r="M22" s="545">
        <f t="shared" si="16"/>
        <v>0</v>
      </c>
      <c r="N22" s="546">
        <f t="shared" si="16"/>
        <v>0</v>
      </c>
      <c r="O22" s="540">
        <f t="shared" si="11"/>
        <v>0</v>
      </c>
      <c r="P22" s="780" t="e">
        <f>O22/O5*100</f>
        <v>#DIV/0!</v>
      </c>
      <c r="Q22" s="546">
        <f t="shared" si="16"/>
        <v>0</v>
      </c>
      <c r="R22" s="545">
        <f t="shared" si="16"/>
        <v>0</v>
      </c>
      <c r="S22" s="545">
        <f t="shared" si="16"/>
        <v>0</v>
      </c>
      <c r="T22" s="546">
        <f t="shared" si="16"/>
        <v>0</v>
      </c>
      <c r="U22" s="571">
        <f>SUM(Q22:T22)</f>
        <v>0</v>
      </c>
      <c r="V22" s="544">
        <f t="shared" si="16"/>
        <v>0</v>
      </c>
      <c r="W22" s="545">
        <f t="shared" si="16"/>
        <v>0</v>
      </c>
      <c r="X22" s="545">
        <f t="shared" si="16"/>
        <v>0</v>
      </c>
      <c r="Y22" s="546">
        <f t="shared" si="16"/>
        <v>0</v>
      </c>
      <c r="Z22" s="571">
        <f>SUM(V22:Y22)</f>
        <v>0</v>
      </c>
    </row>
    <row r="23" spans="2:26" x14ac:dyDescent="0.4">
      <c r="B23" s="141" t="s">
        <v>494</v>
      </c>
      <c r="C23" s="802">
        <f t="shared" ref="C23:N23" si="17">IF(C113=1,C114,"x")</f>
        <v>0</v>
      </c>
      <c r="D23" s="803">
        <f t="shared" si="17"/>
        <v>0</v>
      </c>
      <c r="E23" s="804">
        <f t="shared" si="17"/>
        <v>0</v>
      </c>
      <c r="F23" s="804">
        <f t="shared" si="17"/>
        <v>0</v>
      </c>
      <c r="G23" s="804">
        <f t="shared" si="17"/>
        <v>0</v>
      </c>
      <c r="H23" s="804">
        <f t="shared" si="17"/>
        <v>0</v>
      </c>
      <c r="I23" s="804">
        <f t="shared" si="17"/>
        <v>0</v>
      </c>
      <c r="J23" s="805">
        <f t="shared" si="17"/>
        <v>0</v>
      </c>
      <c r="K23" s="805">
        <f t="shared" si="17"/>
        <v>0</v>
      </c>
      <c r="L23" s="805">
        <f t="shared" si="17"/>
        <v>0</v>
      </c>
      <c r="M23" s="805">
        <f t="shared" si="17"/>
        <v>0</v>
      </c>
      <c r="N23" s="805">
        <f t="shared" si="17"/>
        <v>0</v>
      </c>
      <c r="O23" s="310">
        <f t="shared" si="11"/>
        <v>0</v>
      </c>
      <c r="P23" s="779" t="e">
        <f>O23/O22*100</f>
        <v>#DIV/0!</v>
      </c>
      <c r="Q23" s="805">
        <f t="shared" ref="Q23:Y23" si="18">IF(Q113=1,Q114,"x")</f>
        <v>0</v>
      </c>
      <c r="R23" s="805">
        <f t="shared" si="18"/>
        <v>0</v>
      </c>
      <c r="S23" s="805">
        <f t="shared" si="18"/>
        <v>0</v>
      </c>
      <c r="T23" s="805">
        <f t="shared" si="18"/>
        <v>0</v>
      </c>
      <c r="U23" s="570">
        <f>SUM(Q23:T23)</f>
        <v>0</v>
      </c>
      <c r="V23" s="805">
        <f t="shared" si="18"/>
        <v>0</v>
      </c>
      <c r="W23" s="805">
        <f t="shared" si="18"/>
        <v>0</v>
      </c>
      <c r="X23" s="805">
        <f t="shared" si="18"/>
        <v>0</v>
      </c>
      <c r="Y23" s="805">
        <f t="shared" si="18"/>
        <v>0</v>
      </c>
      <c r="Z23" s="570">
        <f>SUM(V23:Y23)</f>
        <v>0</v>
      </c>
    </row>
    <row r="24" spans="2:26" x14ac:dyDescent="0.4">
      <c r="B24" s="141" t="s">
        <v>492</v>
      </c>
      <c r="C24" s="790"/>
      <c r="D24" s="509"/>
      <c r="E24" s="509"/>
      <c r="F24" s="509"/>
      <c r="G24" s="509"/>
      <c r="H24" s="509"/>
      <c r="I24" s="509"/>
      <c r="J24" s="509"/>
      <c r="K24" s="509"/>
      <c r="L24" s="509"/>
      <c r="M24" s="509"/>
      <c r="N24" s="509"/>
      <c r="O24" s="310">
        <f t="shared" si="11"/>
        <v>0</v>
      </c>
      <c r="P24" s="779" t="e">
        <f>O24/O22*100</f>
        <v>#DIV/0!</v>
      </c>
      <c r="Q24" s="790"/>
      <c r="R24" s="515"/>
      <c r="S24" s="510"/>
      <c r="T24" s="515"/>
      <c r="U24" s="791">
        <f>SUM(Q24:T24)</f>
        <v>0</v>
      </c>
      <c r="V24" s="792"/>
      <c r="W24" s="510"/>
      <c r="X24" s="510"/>
      <c r="Y24" s="515"/>
      <c r="Z24" s="791">
        <f>SUM(V24:Y24)</f>
        <v>0</v>
      </c>
    </row>
    <row r="25" spans="2:26" x14ac:dyDescent="0.4">
      <c r="B25" s="793" t="s">
        <v>497</v>
      </c>
      <c r="C25" s="548">
        <f>C24*C106+C115</f>
        <v>0</v>
      </c>
      <c r="D25" s="548">
        <f>D24*C106+D115</f>
        <v>0</v>
      </c>
      <c r="E25" s="579">
        <f>E24*C106+E115</f>
        <v>0</v>
      </c>
      <c r="F25" s="579">
        <f>F24*C106+F115</f>
        <v>0</v>
      </c>
      <c r="G25" s="579">
        <f>G24*C106+G115</f>
        <v>0</v>
      </c>
      <c r="H25" s="579">
        <f>H24*C106+H115</f>
        <v>0</v>
      </c>
      <c r="I25" s="579">
        <f>I24*C106+I115</f>
        <v>0</v>
      </c>
      <c r="J25" s="579">
        <f>J24*C106+J115</f>
        <v>0</v>
      </c>
      <c r="K25" s="579">
        <f>K24*C106+K115</f>
        <v>0</v>
      </c>
      <c r="L25" s="579">
        <f>L24*C106+L115</f>
        <v>0</v>
      </c>
      <c r="M25" s="579">
        <f>M24*C106+M115</f>
        <v>0</v>
      </c>
      <c r="N25" s="579">
        <f>N24*C106+N115</f>
        <v>0</v>
      </c>
      <c r="O25" s="310">
        <f t="shared" si="11"/>
        <v>0</v>
      </c>
      <c r="P25" s="779" t="e">
        <f>O25/O22*100</f>
        <v>#DIV/0!</v>
      </c>
      <c r="Q25" s="579">
        <f>Q24*C106+Q115</f>
        <v>0</v>
      </c>
      <c r="R25" s="579">
        <f>R24*C106+R115</f>
        <v>0</v>
      </c>
      <c r="S25" s="579">
        <f>S24*C106+S115</f>
        <v>0</v>
      </c>
      <c r="T25" s="579">
        <f>T24*C106+T115</f>
        <v>0</v>
      </c>
      <c r="U25" s="570">
        <f t="shared" ref="U25:U26" si="19">SUM(Q25:T25)</f>
        <v>0</v>
      </c>
      <c r="V25" s="579">
        <f>V24*C106+V115</f>
        <v>0</v>
      </c>
      <c r="W25" s="579">
        <f>W24*C106+W115</f>
        <v>0</v>
      </c>
      <c r="X25" s="579">
        <f>X24*C106+X115</f>
        <v>0</v>
      </c>
      <c r="Y25" s="579">
        <f>Y24*C106+Y115</f>
        <v>0</v>
      </c>
      <c r="Z25" s="570">
        <f t="shared" ref="Z25:Z26" si="20">SUM(V25:Y25)</f>
        <v>0</v>
      </c>
    </row>
    <row r="26" spans="2:26" x14ac:dyDescent="0.4">
      <c r="B26" s="141" t="s">
        <v>49</v>
      </c>
      <c r="C26" s="512"/>
      <c r="D26" s="510"/>
      <c r="E26" s="510"/>
      <c r="F26" s="510"/>
      <c r="G26" s="510"/>
      <c r="H26" s="510"/>
      <c r="I26" s="510"/>
      <c r="J26" s="510"/>
      <c r="K26" s="510"/>
      <c r="L26" s="510"/>
      <c r="M26" s="510"/>
      <c r="N26" s="510"/>
      <c r="O26" s="310">
        <f t="shared" si="11"/>
        <v>0</v>
      </c>
      <c r="P26" s="779" t="e">
        <f>O26/O22*100</f>
        <v>#DIV/0!</v>
      </c>
      <c r="Q26" s="515"/>
      <c r="R26" s="510"/>
      <c r="S26" s="510"/>
      <c r="T26" s="515"/>
      <c r="U26" s="570">
        <f t="shared" si="19"/>
        <v>0</v>
      </c>
      <c r="V26" s="512"/>
      <c r="W26" s="510"/>
      <c r="X26" s="510"/>
      <c r="Y26" s="515"/>
      <c r="Z26" s="570">
        <f t="shared" si="20"/>
        <v>0</v>
      </c>
    </row>
    <row r="27" spans="2:26" s="23" customFormat="1" x14ac:dyDescent="0.4">
      <c r="B27" s="549" t="s">
        <v>5</v>
      </c>
      <c r="C27" s="527">
        <f>'Invest- u. AfA-Plan'!D46</f>
        <v>0</v>
      </c>
      <c r="D27" s="550">
        <f>'Invest- u. AfA-Plan'!E46</f>
        <v>0</v>
      </c>
      <c r="E27" s="545">
        <f>'Invest- u. AfA-Plan'!F46</f>
        <v>0</v>
      </c>
      <c r="F27" s="546">
        <f>'Invest- u. AfA-Plan'!G46</f>
        <v>0</v>
      </c>
      <c r="G27" s="550">
        <f>'Invest- u. AfA-Plan'!H46</f>
        <v>0</v>
      </c>
      <c r="H27" s="550">
        <f>'Invest- u. AfA-Plan'!I46</f>
        <v>0</v>
      </c>
      <c r="I27" s="545">
        <f>'Invest- u. AfA-Plan'!J46</f>
        <v>0</v>
      </c>
      <c r="J27" s="545">
        <f>'Invest- u. AfA-Plan'!K46</f>
        <v>0</v>
      </c>
      <c r="K27" s="546">
        <f>'Invest- u. AfA-Plan'!L46</f>
        <v>0</v>
      </c>
      <c r="L27" s="550">
        <f>'Invest- u. AfA-Plan'!M46</f>
        <v>0</v>
      </c>
      <c r="M27" s="550">
        <f>'Invest- u. AfA-Plan'!N46</f>
        <v>0</v>
      </c>
      <c r="N27" s="529">
        <f>'Invest- u. AfA-Plan'!O46</f>
        <v>0</v>
      </c>
      <c r="O27" s="540">
        <f t="shared" si="11"/>
        <v>0</v>
      </c>
      <c r="P27" s="780" t="e">
        <f>O27/O5*100</f>
        <v>#DIV/0!</v>
      </c>
      <c r="Q27" s="544">
        <f>'Invest- u. AfA-Plan'!Q46</f>
        <v>0</v>
      </c>
      <c r="R27" s="545">
        <f>'Invest- u. AfA-Plan'!R46</f>
        <v>0</v>
      </c>
      <c r="S27" s="546">
        <f>'Invest- u. AfA-Plan'!S46</f>
        <v>0</v>
      </c>
      <c r="T27" s="529">
        <f>'Invest- u. AfA-Plan'!T46</f>
        <v>0</v>
      </c>
      <c r="U27" s="571">
        <f>'Invest- u. AfA-Plan'!U46</f>
        <v>0</v>
      </c>
      <c r="V27" s="544">
        <f>'Invest- u. AfA-Plan'!V46</f>
        <v>0</v>
      </c>
      <c r="W27" s="550">
        <f>'Invest- u. AfA-Plan'!W46</f>
        <v>0</v>
      </c>
      <c r="X27" s="550">
        <f>'Invest- u. AfA-Plan'!X46</f>
        <v>0</v>
      </c>
      <c r="Y27" s="529">
        <f>'Invest- u. AfA-Plan'!Y46</f>
        <v>0</v>
      </c>
      <c r="Z27" s="571">
        <f>'Invest- u. AfA-Plan'!Z46</f>
        <v>0</v>
      </c>
    </row>
    <row r="28" spans="2:26" s="23" customFormat="1" x14ac:dyDescent="0.4">
      <c r="B28" s="549" t="s">
        <v>6</v>
      </c>
      <c r="C28" s="527">
        <f>'Zins-und Tilg.-Plan'!C38</f>
        <v>0</v>
      </c>
      <c r="D28" s="528">
        <f>'Zins-und Tilg.-Plan'!D38</f>
        <v>0</v>
      </c>
      <c r="E28" s="528">
        <f>'Zins-und Tilg.-Plan'!E38</f>
        <v>0</v>
      </c>
      <c r="F28" s="528">
        <f>'Zins-und Tilg.-Plan'!F38</f>
        <v>0</v>
      </c>
      <c r="G28" s="528">
        <f>'Zins-und Tilg.-Plan'!G38</f>
        <v>0</v>
      </c>
      <c r="H28" s="528">
        <f>'Zins-und Tilg.-Plan'!H38</f>
        <v>0</v>
      </c>
      <c r="I28" s="528">
        <f>'Zins-und Tilg.-Plan'!I38</f>
        <v>0</v>
      </c>
      <c r="J28" s="528">
        <f>'Zins-und Tilg.-Plan'!J38</f>
        <v>0</v>
      </c>
      <c r="K28" s="528">
        <f>'Zins-und Tilg.-Plan'!K38</f>
        <v>0</v>
      </c>
      <c r="L28" s="528">
        <f>'Zins-und Tilg.-Plan'!L38</f>
        <v>0</v>
      </c>
      <c r="M28" s="528">
        <f>'Zins-und Tilg.-Plan'!M38</f>
        <v>0</v>
      </c>
      <c r="N28" s="529">
        <f>'Zins-und Tilg.-Plan'!N38</f>
        <v>0</v>
      </c>
      <c r="O28" s="530">
        <f t="shared" si="11"/>
        <v>0</v>
      </c>
      <c r="P28" s="780" t="e">
        <f>O28/O5*100</f>
        <v>#DIV/0!</v>
      </c>
      <c r="Q28" s="546">
        <f>'Zins-und Tilg.-Plan'!O38</f>
        <v>0</v>
      </c>
      <c r="R28" s="545">
        <f>'Zins-und Tilg.-Plan'!P38</f>
        <v>0</v>
      </c>
      <c r="S28" s="545">
        <f>'Zins-und Tilg.-Plan'!Q38</f>
        <v>0</v>
      </c>
      <c r="T28" s="546">
        <f>'Zins-und Tilg.-Plan'!R38</f>
        <v>0</v>
      </c>
      <c r="U28" s="571">
        <f>SUM(Q28:T28)</f>
        <v>0</v>
      </c>
      <c r="V28" s="544">
        <f>'Zins-und Tilg.-Plan'!S38</f>
        <v>0</v>
      </c>
      <c r="W28" s="545">
        <f>'Zins-und Tilg.-Plan'!T38</f>
        <v>0</v>
      </c>
      <c r="X28" s="545">
        <f>'Zins-und Tilg.-Plan'!U38</f>
        <v>0</v>
      </c>
      <c r="Y28" s="546">
        <f>'Zins-und Tilg.-Plan'!V38</f>
        <v>0</v>
      </c>
      <c r="Z28" s="571">
        <f>SUM(V28:Y28)</f>
        <v>0</v>
      </c>
    </row>
    <row r="29" spans="2:26" x14ac:dyDescent="0.4">
      <c r="B29" s="551" t="s">
        <v>41</v>
      </c>
      <c r="C29" s="544">
        <f t="shared" ref="C29:N29" si="21">SUM(C30:C48)</f>
        <v>0</v>
      </c>
      <c r="D29" s="545">
        <f t="shared" si="21"/>
        <v>0</v>
      </c>
      <c r="E29" s="545">
        <f t="shared" si="21"/>
        <v>0</v>
      </c>
      <c r="F29" s="545">
        <f t="shared" si="21"/>
        <v>0</v>
      </c>
      <c r="G29" s="545">
        <f t="shared" si="21"/>
        <v>0</v>
      </c>
      <c r="H29" s="545">
        <f t="shared" si="21"/>
        <v>0</v>
      </c>
      <c r="I29" s="545">
        <f t="shared" si="21"/>
        <v>0</v>
      </c>
      <c r="J29" s="545">
        <f t="shared" si="21"/>
        <v>0</v>
      </c>
      <c r="K29" s="545">
        <f t="shared" si="21"/>
        <v>0</v>
      </c>
      <c r="L29" s="545">
        <f t="shared" si="21"/>
        <v>0</v>
      </c>
      <c r="M29" s="545">
        <f t="shared" si="21"/>
        <v>0</v>
      </c>
      <c r="N29" s="546">
        <f t="shared" si="21"/>
        <v>0</v>
      </c>
      <c r="O29" s="540">
        <f t="shared" si="11"/>
        <v>0</v>
      </c>
      <c r="P29" s="780" t="e">
        <f>O29/O5*100</f>
        <v>#DIV/0!</v>
      </c>
      <c r="Q29" s="546">
        <f>SUM(Q30:Q48)</f>
        <v>0</v>
      </c>
      <c r="R29" s="545">
        <f>SUM(R30:R48)</f>
        <v>0</v>
      </c>
      <c r="S29" s="545">
        <f>SUM(S30:S48)</f>
        <v>0</v>
      </c>
      <c r="T29" s="546">
        <f>SUM(T30:T48)</f>
        <v>0</v>
      </c>
      <c r="U29" s="571">
        <f>SUM(Q29:T29)</f>
        <v>0</v>
      </c>
      <c r="V29" s="544">
        <f>SUM(V30:V48)</f>
        <v>0</v>
      </c>
      <c r="W29" s="545">
        <f>SUM(W30:W48)</f>
        <v>0</v>
      </c>
      <c r="X29" s="545">
        <f>SUM(X30:X48)</f>
        <v>0</v>
      </c>
      <c r="Y29" s="546">
        <f>SUM(Y30:Y48)</f>
        <v>0</v>
      </c>
      <c r="Z29" s="571">
        <f>SUM(V29:Y29)</f>
        <v>0</v>
      </c>
    </row>
    <row r="30" spans="2:26" x14ac:dyDescent="0.4">
      <c r="B30" s="293" t="s">
        <v>118</v>
      </c>
      <c r="C30" s="552">
        <f>Kapitalbedarf!$C$29</f>
        <v>0</v>
      </c>
      <c r="D30" s="510"/>
      <c r="E30" s="510"/>
      <c r="F30" s="510"/>
      <c r="G30" s="510"/>
      <c r="H30" s="510"/>
      <c r="I30" s="510"/>
      <c r="J30" s="510"/>
      <c r="K30" s="510"/>
      <c r="L30" s="510"/>
      <c r="M30" s="510"/>
      <c r="N30" s="515"/>
      <c r="O30" s="310">
        <f t="shared" si="11"/>
        <v>0</v>
      </c>
      <c r="P30" s="541"/>
      <c r="Q30" s="515"/>
      <c r="R30" s="510"/>
      <c r="S30" s="510"/>
      <c r="T30" s="515"/>
      <c r="U30" s="570">
        <f>SUM(Q30:T30)</f>
        <v>0</v>
      </c>
      <c r="V30" s="512"/>
      <c r="W30" s="510"/>
      <c r="X30" s="510"/>
      <c r="Y30" s="515"/>
      <c r="Z30" s="570">
        <f>SUM(V30:Y30)</f>
        <v>0</v>
      </c>
    </row>
    <row r="31" spans="2:26" x14ac:dyDescent="0.4">
      <c r="B31" s="141" t="s">
        <v>50</v>
      </c>
      <c r="C31" s="512"/>
      <c r="D31" s="510"/>
      <c r="E31" s="510"/>
      <c r="F31" s="510"/>
      <c r="G31" s="510"/>
      <c r="H31" s="510"/>
      <c r="I31" s="510"/>
      <c r="J31" s="510"/>
      <c r="K31" s="510"/>
      <c r="L31" s="510"/>
      <c r="M31" s="510"/>
      <c r="N31" s="515"/>
      <c r="O31" s="310">
        <f t="shared" si="11"/>
        <v>0</v>
      </c>
      <c r="P31" s="779" t="e">
        <f>O31/O5*100</f>
        <v>#DIV/0!</v>
      </c>
      <c r="Q31" s="515"/>
      <c r="R31" s="510"/>
      <c r="S31" s="510"/>
      <c r="T31" s="515"/>
      <c r="U31" s="570">
        <f>SUM(Q31:T31)</f>
        <v>0</v>
      </c>
      <c r="V31" s="512"/>
      <c r="W31" s="510"/>
      <c r="X31" s="510"/>
      <c r="Y31" s="515"/>
      <c r="Z31" s="570">
        <f>SUM(V31:Y31)</f>
        <v>0</v>
      </c>
    </row>
    <row r="32" spans="2:26" x14ac:dyDescent="0.4">
      <c r="B32" s="141" t="s">
        <v>209</v>
      </c>
      <c r="C32" s="512"/>
      <c r="D32" s="510"/>
      <c r="E32" s="510"/>
      <c r="F32" s="510"/>
      <c r="G32" s="510"/>
      <c r="H32" s="510"/>
      <c r="I32" s="510"/>
      <c r="J32" s="510"/>
      <c r="K32" s="510"/>
      <c r="L32" s="510"/>
      <c r="M32" s="510"/>
      <c r="N32" s="515"/>
      <c r="O32" s="310">
        <f t="shared" si="11"/>
        <v>0</v>
      </c>
      <c r="P32" s="779" t="e">
        <f>O32/O5*100</f>
        <v>#DIV/0!</v>
      </c>
      <c r="Q32" s="515"/>
      <c r="R32" s="510"/>
      <c r="S32" s="510"/>
      <c r="T32" s="515"/>
      <c r="U32" s="570">
        <f t="shared" ref="U32:U48" si="22">SUM(Q32:T32)</f>
        <v>0</v>
      </c>
      <c r="V32" s="512"/>
      <c r="W32" s="510"/>
      <c r="X32" s="510"/>
      <c r="Y32" s="515"/>
      <c r="Z32" s="570">
        <f t="shared" ref="Z32:Z48" si="23">SUM(V32:Y32)</f>
        <v>0</v>
      </c>
    </row>
    <row r="33" spans="1:26" x14ac:dyDescent="0.4">
      <c r="B33" s="141" t="s">
        <v>208</v>
      </c>
      <c r="C33" s="512"/>
      <c r="D33" s="510"/>
      <c r="E33" s="510"/>
      <c r="F33" s="510"/>
      <c r="G33" s="510"/>
      <c r="H33" s="510"/>
      <c r="I33" s="510"/>
      <c r="J33" s="510"/>
      <c r="K33" s="510"/>
      <c r="L33" s="510"/>
      <c r="M33" s="510"/>
      <c r="N33" s="515"/>
      <c r="O33" s="310">
        <f t="shared" si="11"/>
        <v>0</v>
      </c>
      <c r="P33" s="779" t="e">
        <f>O33/O5*100</f>
        <v>#DIV/0!</v>
      </c>
      <c r="Q33" s="515"/>
      <c r="R33" s="510"/>
      <c r="S33" s="510"/>
      <c r="T33" s="515"/>
      <c r="U33" s="570">
        <f t="shared" si="22"/>
        <v>0</v>
      </c>
      <c r="V33" s="512"/>
      <c r="W33" s="510"/>
      <c r="X33" s="510"/>
      <c r="Y33" s="515"/>
      <c r="Z33" s="570">
        <f t="shared" si="23"/>
        <v>0</v>
      </c>
    </row>
    <row r="34" spans="1:26" x14ac:dyDescent="0.4">
      <c r="B34" s="141" t="s">
        <v>51</v>
      </c>
      <c r="C34" s="512"/>
      <c r="D34" s="510"/>
      <c r="E34" s="510"/>
      <c r="F34" s="510"/>
      <c r="G34" s="510"/>
      <c r="H34" s="510"/>
      <c r="I34" s="510"/>
      <c r="J34" s="510"/>
      <c r="K34" s="510"/>
      <c r="L34" s="510"/>
      <c r="M34" s="510"/>
      <c r="N34" s="515"/>
      <c r="O34" s="310">
        <f t="shared" si="11"/>
        <v>0</v>
      </c>
      <c r="P34" s="779" t="e">
        <f>O34/O5*100</f>
        <v>#DIV/0!</v>
      </c>
      <c r="Q34" s="515"/>
      <c r="R34" s="510"/>
      <c r="S34" s="510"/>
      <c r="T34" s="515"/>
      <c r="U34" s="570">
        <f t="shared" si="22"/>
        <v>0</v>
      </c>
      <c r="V34" s="512"/>
      <c r="W34" s="510"/>
      <c r="X34" s="510"/>
      <c r="Y34" s="515"/>
      <c r="Z34" s="570">
        <f t="shared" si="23"/>
        <v>0</v>
      </c>
    </row>
    <row r="35" spans="1:26" x14ac:dyDescent="0.4">
      <c r="B35" s="141" t="s">
        <v>52</v>
      </c>
      <c r="C35" s="512"/>
      <c r="D35" s="510"/>
      <c r="E35" s="510"/>
      <c r="F35" s="510"/>
      <c r="G35" s="510"/>
      <c r="H35" s="510"/>
      <c r="I35" s="510"/>
      <c r="J35" s="510"/>
      <c r="K35" s="510"/>
      <c r="L35" s="510"/>
      <c r="M35" s="510"/>
      <c r="N35" s="515"/>
      <c r="O35" s="310">
        <f t="shared" si="11"/>
        <v>0</v>
      </c>
      <c r="P35" s="779" t="e">
        <f>O35/O5*100</f>
        <v>#DIV/0!</v>
      </c>
      <c r="Q35" s="515"/>
      <c r="R35" s="510"/>
      <c r="S35" s="510"/>
      <c r="T35" s="515"/>
      <c r="U35" s="570">
        <f t="shared" si="22"/>
        <v>0</v>
      </c>
      <c r="V35" s="512"/>
      <c r="W35" s="510"/>
      <c r="X35" s="510"/>
      <c r="Y35" s="511"/>
      <c r="Z35" s="570">
        <f t="shared" si="23"/>
        <v>0</v>
      </c>
    </row>
    <row r="36" spans="1:26" x14ac:dyDescent="0.4">
      <c r="B36" s="141" t="s">
        <v>120</v>
      </c>
      <c r="C36" s="512"/>
      <c r="D36" s="510"/>
      <c r="E36" s="510"/>
      <c r="F36" s="510"/>
      <c r="G36" s="510"/>
      <c r="H36" s="510"/>
      <c r="I36" s="510"/>
      <c r="J36" s="510"/>
      <c r="K36" s="510"/>
      <c r="L36" s="510"/>
      <c r="M36" s="510"/>
      <c r="N36" s="515"/>
      <c r="O36" s="310">
        <f t="shared" si="11"/>
        <v>0</v>
      </c>
      <c r="P36" s="779" t="e">
        <f>O36/O5*100</f>
        <v>#DIV/0!</v>
      </c>
      <c r="Q36" s="515"/>
      <c r="R36" s="510"/>
      <c r="S36" s="510"/>
      <c r="T36" s="515"/>
      <c r="U36" s="570">
        <f t="shared" si="22"/>
        <v>0</v>
      </c>
      <c r="V36" s="512"/>
      <c r="W36" s="510"/>
      <c r="X36" s="510"/>
      <c r="Y36" s="511"/>
      <c r="Z36" s="570">
        <f t="shared" si="23"/>
        <v>0</v>
      </c>
    </row>
    <row r="37" spans="1:26" x14ac:dyDescent="0.4">
      <c r="B37" s="141" t="s">
        <v>456</v>
      </c>
      <c r="C37" s="512"/>
      <c r="D37" s="510"/>
      <c r="E37" s="510"/>
      <c r="F37" s="510"/>
      <c r="G37" s="510"/>
      <c r="H37" s="510"/>
      <c r="I37" s="510"/>
      <c r="J37" s="510"/>
      <c r="K37" s="510"/>
      <c r="L37" s="510"/>
      <c r="M37" s="510"/>
      <c r="N37" s="515"/>
      <c r="O37" s="310">
        <f t="shared" si="11"/>
        <v>0</v>
      </c>
      <c r="P37" s="779" t="e">
        <f>O37/O5*100</f>
        <v>#DIV/0!</v>
      </c>
      <c r="Q37" s="515"/>
      <c r="R37" s="510"/>
      <c r="S37" s="510"/>
      <c r="T37" s="515"/>
      <c r="U37" s="570">
        <f t="shared" si="22"/>
        <v>0</v>
      </c>
      <c r="V37" s="512"/>
      <c r="W37" s="510"/>
      <c r="X37" s="510"/>
      <c r="Y37" s="511"/>
      <c r="Z37" s="570">
        <f t="shared" si="23"/>
        <v>0</v>
      </c>
    </row>
    <row r="38" spans="1:26" x14ac:dyDescent="0.4">
      <c r="A38" s="63"/>
      <c r="B38" s="202" t="s">
        <v>530</v>
      </c>
      <c r="C38" s="512"/>
      <c r="D38" s="510"/>
      <c r="E38" s="510"/>
      <c r="F38" s="510"/>
      <c r="G38" s="510"/>
      <c r="H38" s="510"/>
      <c r="I38" s="510"/>
      <c r="J38" s="510"/>
      <c r="K38" s="510"/>
      <c r="L38" s="510"/>
      <c r="M38" s="510"/>
      <c r="N38" s="515"/>
      <c r="O38" s="310">
        <f t="shared" si="11"/>
        <v>0</v>
      </c>
      <c r="P38" s="779" t="e">
        <f>O38/O5*100</f>
        <v>#DIV/0!</v>
      </c>
      <c r="Q38" s="515"/>
      <c r="R38" s="510"/>
      <c r="S38" s="510"/>
      <c r="T38" s="515"/>
      <c r="U38" s="570">
        <f t="shared" si="22"/>
        <v>0</v>
      </c>
      <c r="V38" s="512"/>
      <c r="W38" s="510"/>
      <c r="X38" s="510"/>
      <c r="Y38" s="511"/>
      <c r="Z38" s="570">
        <f t="shared" si="23"/>
        <v>0</v>
      </c>
    </row>
    <row r="39" spans="1:26" x14ac:dyDescent="0.4">
      <c r="B39" s="141" t="s">
        <v>53</v>
      </c>
      <c r="C39" s="512"/>
      <c r="D39" s="510"/>
      <c r="E39" s="510"/>
      <c r="F39" s="510"/>
      <c r="G39" s="510"/>
      <c r="H39" s="510"/>
      <c r="I39" s="510"/>
      <c r="J39" s="510"/>
      <c r="K39" s="510"/>
      <c r="L39" s="510"/>
      <c r="M39" s="510"/>
      <c r="N39" s="515"/>
      <c r="O39" s="310">
        <f t="shared" si="11"/>
        <v>0</v>
      </c>
      <c r="P39" s="779" t="e">
        <f>O39/O5*100</f>
        <v>#DIV/0!</v>
      </c>
      <c r="Q39" s="515"/>
      <c r="R39" s="510"/>
      <c r="S39" s="510"/>
      <c r="T39" s="515"/>
      <c r="U39" s="570">
        <f t="shared" si="22"/>
        <v>0</v>
      </c>
      <c r="V39" s="512"/>
      <c r="W39" s="510"/>
      <c r="X39" s="510"/>
      <c r="Y39" s="511"/>
      <c r="Z39" s="570">
        <f t="shared" si="23"/>
        <v>0</v>
      </c>
    </row>
    <row r="40" spans="1:26" x14ac:dyDescent="0.4">
      <c r="B40" s="141" t="s">
        <v>119</v>
      </c>
      <c r="C40" s="512"/>
      <c r="D40" s="510"/>
      <c r="E40" s="510"/>
      <c r="F40" s="510"/>
      <c r="G40" s="510"/>
      <c r="H40" s="510"/>
      <c r="I40" s="510"/>
      <c r="J40" s="510"/>
      <c r="K40" s="510"/>
      <c r="L40" s="510"/>
      <c r="M40" s="510"/>
      <c r="N40" s="515"/>
      <c r="O40" s="310">
        <f t="shared" si="11"/>
        <v>0</v>
      </c>
      <c r="P40" s="779" t="e">
        <f>O40/O5*100</f>
        <v>#DIV/0!</v>
      </c>
      <c r="Q40" s="515"/>
      <c r="R40" s="510"/>
      <c r="S40" s="510"/>
      <c r="T40" s="515"/>
      <c r="U40" s="570">
        <f t="shared" si="22"/>
        <v>0</v>
      </c>
      <c r="V40" s="512"/>
      <c r="W40" s="510"/>
      <c r="X40" s="510"/>
      <c r="Y40" s="511"/>
      <c r="Z40" s="570">
        <f t="shared" si="23"/>
        <v>0</v>
      </c>
    </row>
    <row r="41" spans="1:26" x14ac:dyDescent="0.4">
      <c r="B41" s="141" t="s">
        <v>54</v>
      </c>
      <c r="C41" s="512"/>
      <c r="D41" s="510"/>
      <c r="E41" s="510"/>
      <c r="F41" s="510"/>
      <c r="G41" s="510"/>
      <c r="H41" s="510"/>
      <c r="I41" s="510"/>
      <c r="J41" s="510"/>
      <c r="K41" s="510"/>
      <c r="L41" s="510"/>
      <c r="M41" s="510"/>
      <c r="N41" s="515"/>
      <c r="O41" s="310">
        <f t="shared" si="11"/>
        <v>0</v>
      </c>
      <c r="P41" s="779" t="e">
        <f>O41/O5*100</f>
        <v>#DIV/0!</v>
      </c>
      <c r="Q41" s="515"/>
      <c r="R41" s="510"/>
      <c r="S41" s="510"/>
      <c r="T41" s="515"/>
      <c r="U41" s="570">
        <f t="shared" si="22"/>
        <v>0</v>
      </c>
      <c r="V41" s="512"/>
      <c r="W41" s="510"/>
      <c r="X41" s="510"/>
      <c r="Y41" s="511"/>
      <c r="Z41" s="570">
        <f t="shared" si="23"/>
        <v>0</v>
      </c>
    </row>
    <row r="42" spans="1:26" x14ac:dyDescent="0.4">
      <c r="B42" s="141" t="s">
        <v>122</v>
      </c>
      <c r="C42" s="512"/>
      <c r="D42" s="510"/>
      <c r="E42" s="510"/>
      <c r="F42" s="510"/>
      <c r="G42" s="510"/>
      <c r="H42" s="510"/>
      <c r="I42" s="510"/>
      <c r="J42" s="510"/>
      <c r="K42" s="510"/>
      <c r="L42" s="510"/>
      <c r="M42" s="510"/>
      <c r="N42" s="515"/>
      <c r="O42" s="310">
        <f t="shared" si="11"/>
        <v>0</v>
      </c>
      <c r="P42" s="779" t="e">
        <f>O42/O5*100</f>
        <v>#DIV/0!</v>
      </c>
      <c r="Q42" s="515"/>
      <c r="R42" s="510"/>
      <c r="S42" s="510"/>
      <c r="T42" s="515"/>
      <c r="U42" s="570">
        <f t="shared" si="22"/>
        <v>0</v>
      </c>
      <c r="V42" s="512"/>
      <c r="W42" s="510"/>
      <c r="X42" s="510"/>
      <c r="Y42" s="511"/>
      <c r="Z42" s="570">
        <f t="shared" si="23"/>
        <v>0</v>
      </c>
    </row>
    <row r="43" spans="1:26" x14ac:dyDescent="0.4">
      <c r="B43" s="141" t="s">
        <v>157</v>
      </c>
      <c r="C43" s="512"/>
      <c r="D43" s="510"/>
      <c r="E43" s="510"/>
      <c r="F43" s="510"/>
      <c r="G43" s="510"/>
      <c r="H43" s="510"/>
      <c r="I43" s="510"/>
      <c r="J43" s="510"/>
      <c r="K43" s="510"/>
      <c r="L43" s="510"/>
      <c r="M43" s="510"/>
      <c r="N43" s="515"/>
      <c r="O43" s="310">
        <f t="shared" si="11"/>
        <v>0</v>
      </c>
      <c r="P43" s="779" t="e">
        <f>O43/O5*100</f>
        <v>#DIV/0!</v>
      </c>
      <c r="Q43" s="515"/>
      <c r="R43" s="510"/>
      <c r="S43" s="510"/>
      <c r="T43" s="515"/>
      <c r="U43" s="570">
        <f t="shared" si="22"/>
        <v>0</v>
      </c>
      <c r="V43" s="512"/>
      <c r="W43" s="510"/>
      <c r="X43" s="510"/>
      <c r="Y43" s="511"/>
      <c r="Z43" s="570">
        <f t="shared" si="23"/>
        <v>0</v>
      </c>
    </row>
    <row r="44" spans="1:26" x14ac:dyDescent="0.4">
      <c r="B44" s="141" t="s">
        <v>657</v>
      </c>
      <c r="C44" s="512"/>
      <c r="D44" s="510"/>
      <c r="E44" s="510"/>
      <c r="F44" s="510"/>
      <c r="G44" s="510"/>
      <c r="H44" s="510"/>
      <c r="I44" s="510"/>
      <c r="J44" s="510"/>
      <c r="K44" s="510"/>
      <c r="L44" s="510"/>
      <c r="M44" s="510"/>
      <c r="N44" s="515"/>
      <c r="O44" s="310">
        <f t="shared" si="11"/>
        <v>0</v>
      </c>
      <c r="P44" s="779" t="e">
        <f>O44/O5*100</f>
        <v>#DIV/0!</v>
      </c>
      <c r="Q44" s="515"/>
      <c r="R44" s="510"/>
      <c r="S44" s="510"/>
      <c r="T44" s="515"/>
      <c r="U44" s="570">
        <f t="shared" si="22"/>
        <v>0</v>
      </c>
      <c r="V44" s="512"/>
      <c r="W44" s="510"/>
      <c r="X44" s="510"/>
      <c r="Y44" s="511"/>
      <c r="Z44" s="570">
        <f t="shared" si="23"/>
        <v>0</v>
      </c>
    </row>
    <row r="45" spans="1:26" x14ac:dyDescent="0.4">
      <c r="B45" s="141" t="s">
        <v>55</v>
      </c>
      <c r="C45" s="512"/>
      <c r="D45" s="510"/>
      <c r="E45" s="510"/>
      <c r="F45" s="510"/>
      <c r="G45" s="510"/>
      <c r="H45" s="510"/>
      <c r="I45" s="510"/>
      <c r="J45" s="510"/>
      <c r="K45" s="510"/>
      <c r="L45" s="510"/>
      <c r="M45" s="510"/>
      <c r="N45" s="515"/>
      <c r="O45" s="310">
        <f t="shared" si="11"/>
        <v>0</v>
      </c>
      <c r="P45" s="779" t="e">
        <f>O45/O5*100</f>
        <v>#DIV/0!</v>
      </c>
      <c r="Q45" s="515"/>
      <c r="R45" s="510"/>
      <c r="S45" s="510"/>
      <c r="T45" s="515"/>
      <c r="U45" s="570">
        <f t="shared" si="22"/>
        <v>0</v>
      </c>
      <c r="V45" s="512"/>
      <c r="W45" s="510"/>
      <c r="X45" s="510"/>
      <c r="Y45" s="511"/>
      <c r="Z45" s="570">
        <f t="shared" si="23"/>
        <v>0</v>
      </c>
    </row>
    <row r="46" spans="1:26" x14ac:dyDescent="0.4">
      <c r="B46" s="141" t="s">
        <v>207</v>
      </c>
      <c r="C46" s="512"/>
      <c r="D46" s="510"/>
      <c r="E46" s="510"/>
      <c r="F46" s="510"/>
      <c r="G46" s="510"/>
      <c r="H46" s="510"/>
      <c r="I46" s="510"/>
      <c r="J46" s="510"/>
      <c r="K46" s="510"/>
      <c r="L46" s="510"/>
      <c r="M46" s="510"/>
      <c r="N46" s="515"/>
      <c r="O46" s="310">
        <f t="shared" si="11"/>
        <v>0</v>
      </c>
      <c r="P46" s="779" t="e">
        <f>O46/O5*100</f>
        <v>#DIV/0!</v>
      </c>
      <c r="Q46" s="515"/>
      <c r="R46" s="510"/>
      <c r="S46" s="510"/>
      <c r="T46" s="515"/>
      <c r="U46" s="570">
        <f t="shared" si="22"/>
        <v>0</v>
      </c>
      <c r="V46" s="512"/>
      <c r="W46" s="510"/>
      <c r="X46" s="510"/>
      <c r="Y46" s="511"/>
      <c r="Z46" s="570">
        <f t="shared" si="23"/>
        <v>0</v>
      </c>
    </row>
    <row r="47" spans="1:26" x14ac:dyDescent="0.4">
      <c r="B47" s="141" t="s">
        <v>56</v>
      </c>
      <c r="C47" s="512"/>
      <c r="D47" s="510"/>
      <c r="E47" s="510"/>
      <c r="F47" s="510"/>
      <c r="G47" s="510"/>
      <c r="H47" s="510"/>
      <c r="I47" s="510"/>
      <c r="J47" s="510"/>
      <c r="K47" s="510"/>
      <c r="L47" s="510"/>
      <c r="M47" s="510"/>
      <c r="N47" s="515"/>
      <c r="O47" s="310">
        <f t="shared" si="11"/>
        <v>0</v>
      </c>
      <c r="P47" s="779" t="e">
        <f>O47/O5*100</f>
        <v>#DIV/0!</v>
      </c>
      <c r="Q47" s="515"/>
      <c r="R47" s="510"/>
      <c r="S47" s="510"/>
      <c r="T47" s="515"/>
      <c r="U47" s="570">
        <f t="shared" si="22"/>
        <v>0</v>
      </c>
      <c r="V47" s="512"/>
      <c r="W47" s="510"/>
      <c r="X47" s="510"/>
      <c r="Y47" s="511"/>
      <c r="Z47" s="570">
        <f t="shared" si="23"/>
        <v>0</v>
      </c>
    </row>
    <row r="48" spans="1:26" x14ac:dyDescent="0.4">
      <c r="B48" s="144" t="s">
        <v>57</v>
      </c>
      <c r="C48" s="273"/>
      <c r="D48" s="516"/>
      <c r="E48" s="516"/>
      <c r="F48" s="516"/>
      <c r="G48" s="516"/>
      <c r="H48" s="516"/>
      <c r="I48" s="516"/>
      <c r="J48" s="516"/>
      <c r="K48" s="516"/>
      <c r="L48" s="516"/>
      <c r="M48" s="516"/>
      <c r="N48" s="515"/>
      <c r="O48" s="542">
        <f t="shared" si="11"/>
        <v>0</v>
      </c>
      <c r="P48" s="781" t="e">
        <f>O48/O5*100</f>
        <v>#DIV/0!</v>
      </c>
      <c r="Q48" s="519"/>
      <c r="R48" s="520"/>
      <c r="S48" s="520"/>
      <c r="T48" s="519"/>
      <c r="U48" s="570">
        <f t="shared" si="22"/>
        <v>0</v>
      </c>
      <c r="V48" s="522"/>
      <c r="W48" s="520"/>
      <c r="X48" s="520"/>
      <c r="Y48" s="427"/>
      <c r="Z48" s="295">
        <f t="shared" si="23"/>
        <v>0</v>
      </c>
    </row>
    <row r="49" spans="2:26" ht="15" customHeight="1" x14ac:dyDescent="0.4">
      <c r="B49" s="152" t="s">
        <v>32</v>
      </c>
      <c r="C49" s="553">
        <f t="shared" ref="C49:N49" si="24">C18+C22+C27+C28+C29</f>
        <v>0</v>
      </c>
      <c r="D49" s="535">
        <f t="shared" si="24"/>
        <v>0</v>
      </c>
      <c r="E49" s="535">
        <f t="shared" si="24"/>
        <v>0</v>
      </c>
      <c r="F49" s="535">
        <f t="shared" si="24"/>
        <v>0</v>
      </c>
      <c r="G49" s="535">
        <f t="shared" si="24"/>
        <v>0</v>
      </c>
      <c r="H49" s="535">
        <f t="shared" si="24"/>
        <v>0</v>
      </c>
      <c r="I49" s="535">
        <f t="shared" si="24"/>
        <v>0</v>
      </c>
      <c r="J49" s="535">
        <f t="shared" si="24"/>
        <v>0</v>
      </c>
      <c r="K49" s="535">
        <f t="shared" si="24"/>
        <v>0</v>
      </c>
      <c r="L49" s="535">
        <f t="shared" si="24"/>
        <v>0</v>
      </c>
      <c r="M49" s="535">
        <f t="shared" si="24"/>
        <v>0</v>
      </c>
      <c r="N49" s="554">
        <f t="shared" si="24"/>
        <v>0</v>
      </c>
      <c r="O49" s="308">
        <f>SUM(C49:N49)</f>
        <v>0</v>
      </c>
      <c r="P49" s="782" t="e">
        <f>O49/O5*100</f>
        <v>#DIV/0!</v>
      </c>
      <c r="Q49" s="554">
        <f>Q18+Q22+Q27+Q28+Q29</f>
        <v>0</v>
      </c>
      <c r="R49" s="535">
        <f>R18+R22+R27+R28+R29</f>
        <v>0</v>
      </c>
      <c r="S49" s="535">
        <f>S18+S22+S27+S28+S29</f>
        <v>0</v>
      </c>
      <c r="T49" s="536">
        <f>T18+T22+T27+T28+T29</f>
        <v>0</v>
      </c>
      <c r="U49" s="536">
        <f>SUM(Q49:T49)</f>
        <v>0</v>
      </c>
      <c r="V49" s="553">
        <f>V18+V22+V27+V28+V29</f>
        <v>0</v>
      </c>
      <c r="W49" s="535">
        <f>W18+W22+W27+W28+W29</f>
        <v>0</v>
      </c>
      <c r="X49" s="535">
        <f>X18+X22+X27+X28+X29</f>
        <v>0</v>
      </c>
      <c r="Y49" s="536">
        <f>Y18+Y22+Y27+Y28+Y29</f>
        <v>0</v>
      </c>
      <c r="Z49" s="536">
        <f>SUM(V49:Y49)</f>
        <v>0</v>
      </c>
    </row>
    <row r="50" spans="2:26" x14ac:dyDescent="0.4">
      <c r="B50" s="203"/>
      <c r="C50" s="277"/>
      <c r="D50" s="278"/>
      <c r="E50" s="278"/>
      <c r="F50" s="278"/>
      <c r="G50" s="278"/>
      <c r="H50" s="278"/>
      <c r="I50" s="278"/>
      <c r="J50" s="278"/>
      <c r="K50" s="278"/>
      <c r="L50" s="278"/>
      <c r="M50" s="278"/>
      <c r="N50" s="279"/>
      <c r="O50" s="280"/>
      <c r="P50" s="783"/>
      <c r="Q50" s="279"/>
      <c r="R50" s="278"/>
      <c r="S50" s="278"/>
      <c r="T50" s="296"/>
      <c r="U50" s="572"/>
      <c r="V50" s="277"/>
      <c r="W50" s="278"/>
      <c r="X50" s="278"/>
      <c r="Y50" s="296"/>
      <c r="Z50" s="572"/>
    </row>
    <row r="51" spans="2:26" ht="15" customHeight="1" x14ac:dyDescent="0.4">
      <c r="B51" s="152" t="s">
        <v>33</v>
      </c>
      <c r="C51" s="553">
        <f t="shared" ref="C51:N51" si="25">C16-C49</f>
        <v>0</v>
      </c>
      <c r="D51" s="555">
        <f t="shared" si="25"/>
        <v>0</v>
      </c>
      <c r="E51" s="535">
        <f t="shared" si="25"/>
        <v>0</v>
      </c>
      <c r="F51" s="535">
        <f t="shared" si="25"/>
        <v>0</v>
      </c>
      <c r="G51" s="535">
        <f t="shared" si="25"/>
        <v>0</v>
      </c>
      <c r="H51" s="535">
        <f t="shared" si="25"/>
        <v>0</v>
      </c>
      <c r="I51" s="535">
        <f t="shared" si="25"/>
        <v>0</v>
      </c>
      <c r="J51" s="535">
        <f t="shared" si="25"/>
        <v>0</v>
      </c>
      <c r="K51" s="535">
        <f t="shared" si="25"/>
        <v>0</v>
      </c>
      <c r="L51" s="535">
        <f t="shared" si="25"/>
        <v>0</v>
      </c>
      <c r="M51" s="535">
        <f t="shared" si="25"/>
        <v>0</v>
      </c>
      <c r="N51" s="556">
        <f t="shared" si="25"/>
        <v>0</v>
      </c>
      <c r="O51" s="308">
        <f>SUM(C51:N51)</f>
        <v>0</v>
      </c>
      <c r="P51" s="782" t="e">
        <f>O51/O5*100</f>
        <v>#DIV/0!</v>
      </c>
      <c r="Q51" s="554">
        <f>Q16-Q49</f>
        <v>0</v>
      </c>
      <c r="R51" s="535">
        <f>R16-R49</f>
        <v>0</v>
      </c>
      <c r="S51" s="535">
        <f>S16-S49</f>
        <v>0</v>
      </c>
      <c r="T51" s="536">
        <f>T16-T49</f>
        <v>0</v>
      </c>
      <c r="U51" s="536">
        <f>SUM(Q51:T51)</f>
        <v>0</v>
      </c>
      <c r="V51" s="553">
        <f>V16-V49</f>
        <v>0</v>
      </c>
      <c r="W51" s="535">
        <f>W16-W49</f>
        <v>0</v>
      </c>
      <c r="X51" s="535">
        <f>X16-X49</f>
        <v>0</v>
      </c>
      <c r="Y51" s="536">
        <f>Y16-Y49</f>
        <v>0</v>
      </c>
      <c r="Z51" s="536">
        <f>SUM(V51:Y51)</f>
        <v>0</v>
      </c>
    </row>
    <row r="52" spans="2:26" s="24" customFormat="1" ht="12.6" x14ac:dyDescent="0.45">
      <c r="B52" s="205"/>
      <c r="C52" s="281"/>
      <c r="D52" s="282"/>
      <c r="E52" s="282"/>
      <c r="F52" s="282"/>
      <c r="G52" s="282"/>
      <c r="H52" s="282"/>
      <c r="I52" s="282"/>
      <c r="J52" s="282"/>
      <c r="K52" s="282"/>
      <c r="L52" s="282"/>
      <c r="M52" s="282"/>
      <c r="N52" s="283"/>
      <c r="O52" s="284"/>
      <c r="P52" s="208"/>
      <c r="Q52" s="283"/>
      <c r="R52" s="282"/>
      <c r="S52" s="282"/>
      <c r="T52" s="283"/>
      <c r="U52" s="573"/>
      <c r="V52" s="281"/>
      <c r="W52" s="282"/>
      <c r="X52" s="282"/>
      <c r="Y52" s="297"/>
      <c r="Z52" s="583"/>
    </row>
    <row r="53" spans="2:26" s="24" customFormat="1" ht="15" customHeight="1" x14ac:dyDescent="0.45">
      <c r="B53" s="549" t="s">
        <v>42</v>
      </c>
      <c r="C53" s="544">
        <f>SUM(C54:C55)</f>
        <v>0</v>
      </c>
      <c r="D53" s="545">
        <f t="shared" ref="D53:V53" si="26">SUM(D54:D55)</f>
        <v>0</v>
      </c>
      <c r="E53" s="545">
        <f t="shared" si="26"/>
        <v>0</v>
      </c>
      <c r="F53" s="545">
        <f t="shared" si="26"/>
        <v>0</v>
      </c>
      <c r="G53" s="545">
        <f t="shared" si="26"/>
        <v>0</v>
      </c>
      <c r="H53" s="545">
        <f t="shared" si="26"/>
        <v>0</v>
      </c>
      <c r="I53" s="545">
        <f t="shared" si="26"/>
        <v>0</v>
      </c>
      <c r="J53" s="545">
        <f t="shared" si="26"/>
        <v>0</v>
      </c>
      <c r="K53" s="545">
        <f t="shared" si="26"/>
        <v>0</v>
      </c>
      <c r="L53" s="545">
        <f t="shared" si="26"/>
        <v>0</v>
      </c>
      <c r="M53" s="545">
        <f t="shared" si="26"/>
        <v>0</v>
      </c>
      <c r="N53" s="546">
        <f t="shared" si="26"/>
        <v>0</v>
      </c>
      <c r="O53" s="540">
        <f>SUM(O54:O55)</f>
        <v>0</v>
      </c>
      <c r="P53" s="780" t="e">
        <f>O53/O5*100</f>
        <v>#DIV/0!</v>
      </c>
      <c r="Q53" s="546">
        <f t="shared" si="26"/>
        <v>0</v>
      </c>
      <c r="R53" s="545">
        <f t="shared" si="26"/>
        <v>0</v>
      </c>
      <c r="S53" s="545">
        <f t="shared" si="26"/>
        <v>0</v>
      </c>
      <c r="T53" s="546">
        <f t="shared" si="26"/>
        <v>0</v>
      </c>
      <c r="U53" s="571">
        <f>SUM(Q53:T53)</f>
        <v>0</v>
      </c>
      <c r="V53" s="544">
        <f t="shared" si="26"/>
        <v>0</v>
      </c>
      <c r="W53" s="545">
        <f>SUM(W54:W55)</f>
        <v>0</v>
      </c>
      <c r="X53" s="545">
        <f>SUM(X54:X55)</f>
        <v>0</v>
      </c>
      <c r="Y53" s="584">
        <f>SUM(Y54:Y55)</f>
        <v>0</v>
      </c>
      <c r="Z53" s="571">
        <f>SUM(V53:Y53)</f>
        <v>0</v>
      </c>
    </row>
    <row r="54" spans="2:26" s="24" customFormat="1" ht="12.6" x14ac:dyDescent="0.45">
      <c r="B54" s="141" t="s">
        <v>58</v>
      </c>
      <c r="C54" s="512"/>
      <c r="D54" s="510"/>
      <c r="E54" s="510"/>
      <c r="F54" s="510"/>
      <c r="G54" s="510"/>
      <c r="H54" s="510"/>
      <c r="I54" s="510"/>
      <c r="J54" s="510"/>
      <c r="K54" s="510"/>
      <c r="L54" s="510"/>
      <c r="M54" s="510"/>
      <c r="N54" s="515"/>
      <c r="O54" s="552">
        <f>SUM(C54:N54)</f>
        <v>0</v>
      </c>
      <c r="P54" s="784" t="e">
        <f>O54/O5*100</f>
        <v>#DIV/0!</v>
      </c>
      <c r="Q54" s="515"/>
      <c r="R54" s="510"/>
      <c r="S54" s="510"/>
      <c r="T54" s="515"/>
      <c r="U54" s="570">
        <f>SUM(Q54:T54)</f>
        <v>0</v>
      </c>
      <c r="V54" s="512"/>
      <c r="W54" s="510"/>
      <c r="X54" s="510"/>
      <c r="Y54" s="511"/>
      <c r="Z54" s="570">
        <f>SUM(V54:Y54)</f>
        <v>0</v>
      </c>
    </row>
    <row r="55" spans="2:26" s="24" customFormat="1" ht="12.6" x14ac:dyDescent="0.45">
      <c r="B55" s="141" t="s">
        <v>393</v>
      </c>
      <c r="C55" s="512"/>
      <c r="D55" s="510"/>
      <c r="E55" s="510"/>
      <c r="F55" s="510"/>
      <c r="G55" s="510"/>
      <c r="H55" s="510"/>
      <c r="I55" s="510"/>
      <c r="J55" s="510"/>
      <c r="K55" s="510"/>
      <c r="L55" s="510"/>
      <c r="M55" s="510"/>
      <c r="N55" s="515"/>
      <c r="O55" s="552">
        <f>SUM(C55:N55)</f>
        <v>0</v>
      </c>
      <c r="P55" s="784" t="e">
        <f>O55/O5*100</f>
        <v>#DIV/0!</v>
      </c>
      <c r="Q55" s="515"/>
      <c r="R55" s="510"/>
      <c r="S55" s="510"/>
      <c r="T55" s="515"/>
      <c r="U55" s="570">
        <f>SUM(Q55:T55)</f>
        <v>0</v>
      </c>
      <c r="V55" s="512"/>
      <c r="W55" s="510"/>
      <c r="X55" s="510"/>
      <c r="Y55" s="511"/>
      <c r="Z55" s="570">
        <f>SUM(V55:Y55)</f>
        <v>0</v>
      </c>
    </row>
    <row r="56" spans="2:26" s="24" customFormat="1" ht="12.6" x14ac:dyDescent="0.45">
      <c r="B56" s="141"/>
      <c r="C56" s="285"/>
      <c r="D56" s="286"/>
      <c r="E56" s="286"/>
      <c r="F56" s="286"/>
      <c r="G56" s="286"/>
      <c r="H56" s="286"/>
      <c r="I56" s="286"/>
      <c r="J56" s="286"/>
      <c r="K56" s="286"/>
      <c r="L56" s="286"/>
      <c r="M56" s="286"/>
      <c r="N56" s="287"/>
      <c r="O56" s="285"/>
      <c r="P56" s="785"/>
      <c r="Q56" s="287"/>
      <c r="R56" s="286"/>
      <c r="S56" s="286"/>
      <c r="T56" s="287"/>
      <c r="U56" s="570"/>
      <c r="V56" s="285"/>
      <c r="W56" s="286"/>
      <c r="X56" s="286"/>
      <c r="Y56" s="298"/>
      <c r="Z56" s="570"/>
    </row>
    <row r="57" spans="2:26" x14ac:dyDescent="0.4">
      <c r="B57" s="557" t="s">
        <v>399</v>
      </c>
      <c r="C57" s="558">
        <f>O57/12</f>
        <v>0</v>
      </c>
      <c r="D57" s="559">
        <f>O57/12</f>
        <v>0</v>
      </c>
      <c r="E57" s="559">
        <f>O57/12</f>
        <v>0</v>
      </c>
      <c r="F57" s="559">
        <f>O57/12</f>
        <v>0</v>
      </c>
      <c r="G57" s="559">
        <f>O57/12</f>
        <v>0</v>
      </c>
      <c r="H57" s="559">
        <f>O57/12</f>
        <v>0</v>
      </c>
      <c r="I57" s="559">
        <f>O57/12</f>
        <v>0</v>
      </c>
      <c r="J57" s="559">
        <f>O57/12</f>
        <v>0</v>
      </c>
      <c r="K57" s="559">
        <f>O57/12</f>
        <v>0</v>
      </c>
      <c r="L57" s="559">
        <f>O57/12</f>
        <v>0</v>
      </c>
      <c r="M57" s="559">
        <f>O57/12</f>
        <v>0</v>
      </c>
      <c r="N57" s="560">
        <f>O57/12</f>
        <v>0</v>
      </c>
      <c r="O57" s="546">
        <f>O99</f>
        <v>0</v>
      </c>
      <c r="P57" s="786" t="e">
        <f>O57/O5*100</f>
        <v>#DIV/0!</v>
      </c>
      <c r="Q57" s="547">
        <f>U57/4</f>
        <v>0</v>
      </c>
      <c r="R57" s="548">
        <f>U57/4</f>
        <v>0</v>
      </c>
      <c r="S57" s="548">
        <f>U57/4</f>
        <v>0</v>
      </c>
      <c r="T57" s="548">
        <f>U57/4</f>
        <v>0</v>
      </c>
      <c r="U57" s="571">
        <f>U99</f>
        <v>0</v>
      </c>
      <c r="V57" s="547">
        <f>Z57/4</f>
        <v>0</v>
      </c>
      <c r="W57" s="579">
        <f>Z57/4</f>
        <v>0</v>
      </c>
      <c r="X57" s="548">
        <f>Z57/4</f>
        <v>0</v>
      </c>
      <c r="Y57" s="578">
        <f>Z57/4</f>
        <v>0</v>
      </c>
      <c r="Z57" s="571">
        <f>Z99</f>
        <v>0</v>
      </c>
    </row>
    <row r="58" spans="2:26" x14ac:dyDescent="0.4">
      <c r="B58" s="561" t="s">
        <v>438</v>
      </c>
      <c r="C58" s="558">
        <f>C102</f>
        <v>0</v>
      </c>
      <c r="D58" s="559">
        <f t="shared" ref="D58:N58" si="27">D102</f>
        <v>0</v>
      </c>
      <c r="E58" s="559">
        <f t="shared" si="27"/>
        <v>0</v>
      </c>
      <c r="F58" s="559">
        <f t="shared" si="27"/>
        <v>0</v>
      </c>
      <c r="G58" s="559">
        <f t="shared" si="27"/>
        <v>0</v>
      </c>
      <c r="H58" s="559">
        <f t="shared" si="27"/>
        <v>0</v>
      </c>
      <c r="I58" s="559">
        <f t="shared" si="27"/>
        <v>0</v>
      </c>
      <c r="J58" s="559">
        <f t="shared" si="27"/>
        <v>0</v>
      </c>
      <c r="K58" s="559">
        <f t="shared" si="27"/>
        <v>0</v>
      </c>
      <c r="L58" s="559">
        <f t="shared" si="27"/>
        <v>0</v>
      </c>
      <c r="M58" s="559">
        <f t="shared" si="27"/>
        <v>0</v>
      </c>
      <c r="N58" s="559">
        <f t="shared" si="27"/>
        <v>0</v>
      </c>
      <c r="O58" s="544">
        <f>O102</f>
        <v>0</v>
      </c>
      <c r="P58" s="786" t="e">
        <f>O58/O5*100</f>
        <v>#DIV/0!</v>
      </c>
      <c r="Q58" s="547">
        <f>Q102</f>
        <v>0</v>
      </c>
      <c r="R58" s="579">
        <f>R102</f>
        <v>0</v>
      </c>
      <c r="S58" s="579">
        <f>S102</f>
        <v>0</v>
      </c>
      <c r="T58" s="578">
        <f>T102</f>
        <v>0</v>
      </c>
      <c r="U58" s="571">
        <f>SUM(Q58:T58)</f>
        <v>0</v>
      </c>
      <c r="V58" s="552">
        <f>V102</f>
        <v>0</v>
      </c>
      <c r="W58" s="579">
        <f>W102</f>
        <v>0</v>
      </c>
      <c r="X58" s="579">
        <f>X102</f>
        <v>0</v>
      </c>
      <c r="Y58" s="582">
        <f>Y102</f>
        <v>0</v>
      </c>
      <c r="Z58" s="571">
        <f>SUM(V58:Y58)</f>
        <v>0</v>
      </c>
    </row>
    <row r="59" spans="2:26" x14ac:dyDescent="0.4">
      <c r="B59" s="203"/>
      <c r="C59" s="288"/>
      <c r="D59" s="289"/>
      <c r="E59" s="289"/>
      <c r="F59" s="289"/>
      <c r="G59" s="289"/>
      <c r="H59" s="289"/>
      <c r="I59" s="289"/>
      <c r="J59" s="289"/>
      <c r="K59" s="289"/>
      <c r="L59" s="289"/>
      <c r="M59" s="289"/>
      <c r="N59" s="290"/>
      <c r="O59" s="288"/>
      <c r="P59" s="787"/>
      <c r="Q59" s="290"/>
      <c r="R59" s="289"/>
      <c r="S59" s="289"/>
      <c r="T59" s="290"/>
      <c r="U59" s="574"/>
      <c r="V59" s="288"/>
      <c r="W59" s="289"/>
      <c r="X59" s="289"/>
      <c r="Y59" s="294"/>
      <c r="Z59" s="299"/>
    </row>
    <row r="60" spans="2:26" ht="15" customHeight="1" x14ac:dyDescent="0.4">
      <c r="B60" s="155" t="s">
        <v>7</v>
      </c>
      <c r="C60" s="562">
        <f>C51+C53-C57-C58</f>
        <v>0</v>
      </c>
      <c r="D60" s="563">
        <f t="shared" ref="D60:N60" si="28">D51+D53-D57-D58</f>
        <v>0</v>
      </c>
      <c r="E60" s="563">
        <f t="shared" si="28"/>
        <v>0</v>
      </c>
      <c r="F60" s="563">
        <f t="shared" si="28"/>
        <v>0</v>
      </c>
      <c r="G60" s="563">
        <f t="shared" si="28"/>
        <v>0</v>
      </c>
      <c r="H60" s="563">
        <f t="shared" si="28"/>
        <v>0</v>
      </c>
      <c r="I60" s="563">
        <f t="shared" si="28"/>
        <v>0</v>
      </c>
      <c r="J60" s="563">
        <f t="shared" si="28"/>
        <v>0</v>
      </c>
      <c r="K60" s="563">
        <f t="shared" si="28"/>
        <v>0</v>
      </c>
      <c r="L60" s="563">
        <f t="shared" si="28"/>
        <v>0</v>
      </c>
      <c r="M60" s="563">
        <f t="shared" si="28"/>
        <v>0</v>
      </c>
      <c r="N60" s="564">
        <f t="shared" si="28"/>
        <v>0</v>
      </c>
      <c r="O60" s="562">
        <f>SUM(C60:N60)</f>
        <v>0</v>
      </c>
      <c r="P60" s="788" t="e">
        <f>O60/O5*100</f>
        <v>#DIV/0!</v>
      </c>
      <c r="Q60" s="580">
        <f>Q51+Q53-Q57-Q58</f>
        <v>0</v>
      </c>
      <c r="R60" s="563">
        <f>R51+R53-R57-R58</f>
        <v>0</v>
      </c>
      <c r="S60" s="563">
        <f>S51+S53-S57-S58</f>
        <v>0</v>
      </c>
      <c r="T60" s="581">
        <f>T51+T53-T57-T58</f>
        <v>0</v>
      </c>
      <c r="U60" s="575">
        <f>SUM(Q60:T60)</f>
        <v>0</v>
      </c>
      <c r="V60" s="562">
        <f>V51+V53-V57-V58</f>
        <v>0</v>
      </c>
      <c r="W60" s="563">
        <f>W51+W53-W57-W58</f>
        <v>0</v>
      </c>
      <c r="X60" s="563">
        <f>X51+X53-X57-X58</f>
        <v>0</v>
      </c>
      <c r="Y60" s="581">
        <f>Y51+Y53-Y57-Y58</f>
        <v>0</v>
      </c>
      <c r="Z60" s="575">
        <f>SUM(V60:Y60)</f>
        <v>0</v>
      </c>
    </row>
    <row r="61" spans="2:26" x14ac:dyDescent="0.4">
      <c r="B61" s="95"/>
      <c r="C61" s="291"/>
      <c r="D61" s="291"/>
      <c r="E61" s="291"/>
      <c r="F61" s="291"/>
      <c r="G61" s="291"/>
      <c r="H61" s="291"/>
      <c r="I61" s="291"/>
      <c r="J61" s="291"/>
      <c r="K61" s="291"/>
      <c r="L61" s="291"/>
      <c r="M61" s="291"/>
      <c r="N61" s="291"/>
      <c r="O61" s="292"/>
      <c r="P61" s="209"/>
      <c r="Q61" s="291"/>
      <c r="R61" s="291"/>
      <c r="S61" s="291"/>
      <c r="T61" s="291"/>
      <c r="U61" s="576"/>
      <c r="V61" s="291"/>
      <c r="W61" s="291"/>
      <c r="X61" s="291"/>
      <c r="Y61" s="291"/>
      <c r="Z61" s="291"/>
    </row>
    <row r="62" spans="2:26" x14ac:dyDescent="0.4">
      <c r="B62" s="816" t="str">
        <f>IF(C121="x",C127,"Unternehmerlohn")</f>
        <v>Unternehmerlohn</v>
      </c>
      <c r="C62" s="795" t="str">
        <f>IF(C113=1,"x",C114)</f>
        <v>x</v>
      </c>
      <c r="D62" s="795" t="str">
        <f>IF(D113=1,"x",D114)</f>
        <v>x</v>
      </c>
      <c r="E62" s="795" t="str">
        <f t="shared" ref="E62:N62" si="29">IF(E113=1,"x",E114)</f>
        <v>x</v>
      </c>
      <c r="F62" s="795" t="str">
        <f t="shared" si="29"/>
        <v>x</v>
      </c>
      <c r="G62" s="795" t="str">
        <f t="shared" si="29"/>
        <v>x</v>
      </c>
      <c r="H62" s="795" t="str">
        <f t="shared" si="29"/>
        <v>x</v>
      </c>
      <c r="I62" s="795" t="str">
        <f t="shared" si="29"/>
        <v>x</v>
      </c>
      <c r="J62" s="795" t="str">
        <f t="shared" si="29"/>
        <v>x</v>
      </c>
      <c r="K62" s="795" t="str">
        <f t="shared" si="29"/>
        <v>x</v>
      </c>
      <c r="L62" s="795" t="str">
        <f t="shared" si="29"/>
        <v>x</v>
      </c>
      <c r="M62" s="795" t="str">
        <f t="shared" si="29"/>
        <v>x</v>
      </c>
      <c r="N62" s="795" t="str">
        <f t="shared" si="29"/>
        <v>x</v>
      </c>
      <c r="O62" s="553">
        <f>SUM(C62:N62)</f>
        <v>0</v>
      </c>
      <c r="P62" s="565"/>
      <c r="Q62" s="795" t="str">
        <f t="shared" ref="Q62:Y62" si="30">IF(Q113=1,"x",Q114)</f>
        <v>x</v>
      </c>
      <c r="R62" s="795" t="str">
        <f t="shared" si="30"/>
        <v>x</v>
      </c>
      <c r="S62" s="795" t="str">
        <f t="shared" si="30"/>
        <v>x</v>
      </c>
      <c r="T62" s="795" t="str">
        <f t="shared" si="30"/>
        <v>x</v>
      </c>
      <c r="U62" s="577">
        <f>SUM(Q62:T62)</f>
        <v>0</v>
      </c>
      <c r="V62" s="795" t="str">
        <f t="shared" si="30"/>
        <v>x</v>
      </c>
      <c r="W62" s="795" t="str">
        <f t="shared" si="30"/>
        <v>x</v>
      </c>
      <c r="X62" s="795" t="str">
        <f t="shared" si="30"/>
        <v>x</v>
      </c>
      <c r="Y62" s="795" t="str">
        <f t="shared" si="30"/>
        <v>x</v>
      </c>
      <c r="Z62" s="577">
        <f>SUM(V62:Y62)</f>
        <v>0</v>
      </c>
    </row>
    <row r="63" spans="2:26" x14ac:dyDescent="0.4">
      <c r="B63" s="821" t="s">
        <v>518</v>
      </c>
      <c r="C63" s="830" t="str">
        <f>IF(B121="x","x",C88)</f>
        <v>x</v>
      </c>
      <c r="D63" s="830" t="str">
        <f>IF(C121="x","x",D88)</f>
        <v>x</v>
      </c>
      <c r="E63" s="830" t="str">
        <f>IF(C121="x","x",E88)</f>
        <v>x</v>
      </c>
      <c r="F63" s="830" t="str">
        <f>IF(C121="x","x",F88)</f>
        <v>x</v>
      </c>
      <c r="G63" s="830" t="str">
        <f>IF(C121="x","x",G88)</f>
        <v>x</v>
      </c>
      <c r="H63" s="830" t="str">
        <f>IF(C121="x","x",H88)</f>
        <v>x</v>
      </c>
      <c r="I63" s="830" t="str">
        <f>IF(C121="x","x",I88)</f>
        <v>x</v>
      </c>
      <c r="J63" s="830" t="str">
        <f>IF(C121="x","x",J88)</f>
        <v>x</v>
      </c>
      <c r="K63" s="830" t="str">
        <f>IF(C121="x","x",K88)</f>
        <v>x</v>
      </c>
      <c r="L63" s="830" t="str">
        <f>IF(C121="x","x",L88)</f>
        <v>x</v>
      </c>
      <c r="M63" s="830" t="str">
        <f>IF(C121="x","x",M88)</f>
        <v>x</v>
      </c>
      <c r="N63" s="830" t="str">
        <f>IF(C121="x","x",N88)</f>
        <v>x</v>
      </c>
      <c r="O63" s="824">
        <f>IF(C121="x","x",O88)</f>
        <v>0</v>
      </c>
      <c r="P63" s="822"/>
      <c r="Q63" s="823" t="str">
        <f>IF(C121="x","x",Q88)</f>
        <v>x</v>
      </c>
      <c r="R63" s="823" t="str">
        <f>IF(C121="x","x",R88)</f>
        <v>x</v>
      </c>
      <c r="S63" s="823" t="str">
        <f>IF(C121="x","x",S88)</f>
        <v>x</v>
      </c>
      <c r="T63" s="823" t="str">
        <f>IF(C121="x","x",T88)</f>
        <v>x</v>
      </c>
      <c r="U63" s="824">
        <f>IF(C121="x","x",U88)</f>
        <v>0</v>
      </c>
      <c r="V63" s="823" t="str">
        <f>IF(C121="x","x",V88)</f>
        <v>x</v>
      </c>
      <c r="W63" s="823" t="str">
        <f>IF(C121="x","x",W88)</f>
        <v>x</v>
      </c>
      <c r="X63" s="823" t="str">
        <f>IF(C121="x","x",X88)</f>
        <v>x</v>
      </c>
      <c r="Y63" s="823" t="str">
        <f>IF(C121="x","x",Y88)</f>
        <v>x</v>
      </c>
      <c r="Z63" s="824">
        <f>IF(C121="x","x",Z88)</f>
        <v>0</v>
      </c>
    </row>
    <row r="64" spans="2:26" x14ac:dyDescent="0.4">
      <c r="B64" s="198"/>
      <c r="C64" s="218"/>
      <c r="D64" s="218"/>
      <c r="E64" s="218"/>
      <c r="F64" s="218"/>
      <c r="G64" s="218"/>
      <c r="H64" s="218"/>
      <c r="I64" s="218"/>
      <c r="J64" s="218"/>
      <c r="K64" s="218"/>
      <c r="L64" s="218"/>
      <c r="M64" s="218"/>
      <c r="N64" s="218"/>
      <c r="O64" s="95"/>
      <c r="P64" s="95"/>
      <c r="Q64" s="95"/>
      <c r="R64" s="95"/>
      <c r="S64" s="95"/>
      <c r="T64" s="95"/>
      <c r="U64" s="210"/>
      <c r="V64" s="95"/>
      <c r="W64" s="95"/>
      <c r="X64" s="95"/>
      <c r="Y64" s="95"/>
      <c r="Z64" s="95"/>
    </row>
    <row r="65" spans="2:26" x14ac:dyDescent="0.4">
      <c r="B65" s="198" t="s">
        <v>411</v>
      </c>
      <c r="C65" s="95"/>
      <c r="D65" s="198" t="s">
        <v>154</v>
      </c>
      <c r="E65" s="1200" t="str">
        <f>IF(C101=1,C118,"")</f>
        <v>Bei Kapitalgesellschaften ist der Unternehmerlohn als Bruttogehalt im Personalaufwand enthalten.</v>
      </c>
      <c r="F65" s="1200"/>
      <c r="G65" s="1200"/>
      <c r="H65" s="1200"/>
      <c r="I65" s="1200"/>
      <c r="J65" s="1200"/>
      <c r="K65" s="1200"/>
      <c r="L65" s="1200"/>
      <c r="M65" s="1200"/>
      <c r="N65" s="1200"/>
      <c r="O65" s="95"/>
      <c r="P65" s="95"/>
      <c r="Q65" s="95"/>
      <c r="R65" s="95"/>
      <c r="S65" s="95"/>
      <c r="T65" s="95"/>
      <c r="U65" s="219" t="s">
        <v>154</v>
      </c>
      <c r="V65" s="95"/>
      <c r="W65" s="95"/>
      <c r="X65" s="95"/>
      <c r="Y65" s="95"/>
      <c r="Z65" s="220"/>
    </row>
    <row r="66" spans="2:26" x14ac:dyDescent="0.4">
      <c r="B66" s="197" t="s">
        <v>412</v>
      </c>
      <c r="C66" s="523" t="s">
        <v>493</v>
      </c>
      <c r="D66" s="197"/>
      <c r="E66" s="1200" t="str">
        <f>IF(C101=1,C119,"")</f>
        <v>Deshalb entfallen die Angaben in den Zeilen "Unternehmerlohn" und "Gewinn / Verlust"</v>
      </c>
      <c r="F66" s="1200"/>
      <c r="G66" s="1200"/>
      <c r="H66" s="1200"/>
      <c r="I66" s="1200"/>
      <c r="J66" s="1200"/>
      <c r="K66" s="1200"/>
      <c r="L66" s="1200"/>
      <c r="M66" s="1200"/>
      <c r="N66" s="1200"/>
      <c r="Q66" s="95"/>
      <c r="R66" s="95"/>
      <c r="S66" s="95"/>
      <c r="T66" s="95"/>
      <c r="U66" s="210"/>
      <c r="V66" s="95"/>
      <c r="W66" s="95"/>
      <c r="X66" s="221"/>
      <c r="Y66" s="95"/>
      <c r="Z66" s="95"/>
    </row>
    <row r="67" spans="2:26" ht="12.6" x14ac:dyDescent="0.45">
      <c r="B67" s="197"/>
      <c r="C67" s="200"/>
      <c r="D67" s="197"/>
      <c r="E67" s="1200" t="str">
        <f>IF(C121="x",C125,"")</f>
        <v/>
      </c>
      <c r="F67" s="1200"/>
      <c r="G67" s="1200"/>
      <c r="H67" s="1200"/>
      <c r="I67" s="1200"/>
      <c r="J67" s="1200"/>
      <c r="K67" s="1200"/>
      <c r="L67" s="1200"/>
      <c r="M67" s="1200"/>
      <c r="N67" s="1200"/>
      <c r="O67" s="798"/>
      <c r="P67" s="95"/>
      <c r="Q67" s="95"/>
      <c r="R67" s="95" t="s">
        <v>154</v>
      </c>
      <c r="S67" s="95"/>
      <c r="T67" s="95"/>
      <c r="U67" s="210"/>
      <c r="V67" s="95"/>
      <c r="W67" s="95"/>
      <c r="X67" s="95"/>
      <c r="Y67" s="95"/>
      <c r="Z67" s="95"/>
    </row>
    <row r="68" spans="2:26" x14ac:dyDescent="0.4">
      <c r="B68" s="198"/>
      <c r="C68" s="199"/>
      <c r="D68" s="198"/>
      <c r="E68" s="1200" t="str">
        <f>IF(C121="x",C126,"")</f>
        <v/>
      </c>
      <c r="F68" s="1200"/>
      <c r="G68" s="1200"/>
      <c r="H68" s="1200"/>
      <c r="I68" s="1200"/>
      <c r="J68" s="1200"/>
      <c r="K68" s="1200"/>
      <c r="L68" s="1200"/>
      <c r="M68" s="1200"/>
      <c r="N68" s="1200"/>
      <c r="O68" s="95"/>
      <c r="P68" s="95"/>
      <c r="Q68" s="95"/>
      <c r="R68" s="95" t="s">
        <v>154</v>
      </c>
      <c r="S68" s="95"/>
      <c r="T68" s="95"/>
      <c r="U68" s="210"/>
      <c r="V68" s="95"/>
      <c r="W68" s="95"/>
      <c r="X68" s="95"/>
      <c r="Y68" s="95"/>
      <c r="Z68" s="95"/>
    </row>
    <row r="69" spans="2:26" x14ac:dyDescent="0.4">
      <c r="B69" s="198"/>
      <c r="C69" s="794"/>
      <c r="D69" s="197"/>
      <c r="E69" s="198"/>
      <c r="F69" s="817"/>
      <c r="G69" s="198"/>
      <c r="H69" s="95"/>
      <c r="I69" s="198"/>
      <c r="J69" s="198"/>
      <c r="K69" s="198"/>
      <c r="L69" s="198"/>
      <c r="M69" s="198"/>
      <c r="N69" s="170"/>
      <c r="O69" s="95"/>
      <c r="P69" s="95"/>
      <c r="Q69" s="95"/>
      <c r="R69" s="95"/>
      <c r="S69" s="95"/>
      <c r="T69" s="95"/>
      <c r="U69" s="210" t="s">
        <v>154</v>
      </c>
      <c r="V69" s="95"/>
      <c r="W69" s="95"/>
      <c r="X69" s="95" t="s">
        <v>154</v>
      </c>
      <c r="Y69" s="95"/>
      <c r="Z69" s="95"/>
    </row>
    <row r="70" spans="2:26" x14ac:dyDescent="0.4">
      <c r="B70" s="19"/>
      <c r="C70" s="133"/>
      <c r="D70" s="19"/>
      <c r="F70" s="19"/>
      <c r="G70" s="19"/>
      <c r="I70" s="19"/>
      <c r="K70" s="19"/>
      <c r="L70" s="19" t="s">
        <v>154</v>
      </c>
      <c r="M70" s="19"/>
      <c r="N70" s="135"/>
      <c r="X70" s="20"/>
    </row>
    <row r="71" spans="2:26" x14ac:dyDescent="0.4">
      <c r="B71" s="19" t="s">
        <v>154</v>
      </c>
      <c r="C71" s="133"/>
      <c r="D71" s="19"/>
      <c r="E71" s="19"/>
      <c r="F71" s="19"/>
      <c r="G71" s="19"/>
      <c r="H71" s="20" t="s">
        <v>154</v>
      </c>
      <c r="I71" s="19"/>
      <c r="J71" s="19"/>
      <c r="K71" s="19"/>
      <c r="L71" s="19"/>
      <c r="M71" s="19"/>
      <c r="N71" s="135"/>
      <c r="X71" s="20"/>
    </row>
    <row r="72" spans="2:26" x14ac:dyDescent="0.4">
      <c r="B72" s="19"/>
      <c r="X72" s="20"/>
    </row>
    <row r="73" spans="2:26" x14ac:dyDescent="0.4">
      <c r="B73" s="19"/>
      <c r="C73" s="133"/>
      <c r="D73" s="19"/>
      <c r="E73" s="19"/>
      <c r="F73" s="19"/>
      <c r="G73" s="19"/>
      <c r="H73" s="19"/>
      <c r="I73" s="19"/>
      <c r="J73" s="19"/>
      <c r="K73" s="19"/>
      <c r="L73" s="19"/>
      <c r="M73" s="19"/>
      <c r="N73" s="135"/>
      <c r="X73" s="20"/>
    </row>
    <row r="74" spans="2:26" x14ac:dyDescent="0.4">
      <c r="B74" s="19"/>
      <c r="C74" s="133"/>
      <c r="D74" s="19"/>
      <c r="E74" s="19"/>
      <c r="F74" s="19"/>
      <c r="G74" s="19" t="s">
        <v>154</v>
      </c>
      <c r="H74" s="19"/>
      <c r="I74" s="19"/>
      <c r="J74" s="19"/>
      <c r="K74" s="19"/>
      <c r="L74" s="19"/>
      <c r="M74" s="19"/>
      <c r="N74" s="135"/>
      <c r="X74" s="20"/>
    </row>
    <row r="75" spans="2:26" x14ac:dyDescent="0.4">
      <c r="B75" s="19"/>
      <c r="C75" s="133"/>
      <c r="D75" s="19"/>
      <c r="E75" s="19"/>
      <c r="F75" s="19"/>
      <c r="G75" s="19" t="s">
        <v>473</v>
      </c>
      <c r="H75" s="19"/>
      <c r="I75" s="19"/>
      <c r="J75" s="19"/>
      <c r="K75" s="19"/>
      <c r="L75" s="19"/>
      <c r="M75" s="19"/>
      <c r="N75" s="135"/>
      <c r="X75" s="20"/>
    </row>
    <row r="76" spans="2:26" x14ac:dyDescent="0.4">
      <c r="B76" s="19"/>
      <c r="C76" s="133"/>
      <c r="D76" s="19"/>
      <c r="E76" s="1216" t="s">
        <v>154</v>
      </c>
      <c r="F76" s="1216"/>
      <c r="G76" s="1216"/>
      <c r="H76" s="1216"/>
      <c r="I76" s="1216"/>
      <c r="J76" s="1216"/>
      <c r="K76" s="1216"/>
      <c r="L76" s="1216"/>
      <c r="M76" s="1216"/>
      <c r="N76" s="1216"/>
      <c r="O76" s="1216"/>
      <c r="P76" s="1216"/>
      <c r="X76" s="20"/>
    </row>
    <row r="77" spans="2:26" x14ac:dyDescent="0.4">
      <c r="B77" s="19"/>
      <c r="C77" s="133"/>
      <c r="D77" s="19"/>
      <c r="E77" s="19"/>
      <c r="F77" s="19"/>
      <c r="G77" s="19"/>
      <c r="H77" s="19"/>
      <c r="I77" s="19"/>
      <c r="J77" s="19"/>
      <c r="K77" s="19"/>
      <c r="L77" s="19"/>
      <c r="M77" s="19"/>
      <c r="N77" s="135"/>
      <c r="X77" s="20"/>
    </row>
    <row r="78" spans="2:26" x14ac:dyDescent="0.4">
      <c r="B78" s="19"/>
      <c r="C78" s="133"/>
      <c r="D78" s="19"/>
      <c r="E78" s="19"/>
      <c r="F78" s="19"/>
      <c r="G78" s="19"/>
      <c r="H78" s="19"/>
      <c r="I78" s="19"/>
      <c r="J78" s="19"/>
      <c r="K78" s="19"/>
      <c r="L78" s="19"/>
      <c r="M78" s="19"/>
      <c r="N78" s="135"/>
      <c r="X78" s="20"/>
    </row>
    <row r="79" spans="2:26" x14ac:dyDescent="0.4">
      <c r="B79" s="19"/>
      <c r="C79" s="133"/>
      <c r="D79" s="19"/>
      <c r="E79" s="19"/>
      <c r="F79" s="19"/>
      <c r="G79" s="19"/>
      <c r="H79" s="19"/>
      <c r="I79" s="19"/>
      <c r="J79" s="19"/>
      <c r="K79" s="19"/>
      <c r="L79" s="19"/>
      <c r="M79" s="19"/>
      <c r="N79" s="135"/>
      <c r="X79" s="20"/>
    </row>
    <row r="80" spans="2:26" x14ac:dyDescent="0.4">
      <c r="B80" s="19"/>
      <c r="C80" s="133"/>
      <c r="D80" s="19"/>
      <c r="E80" s="19"/>
      <c r="F80" s="19"/>
      <c r="G80" s="19"/>
      <c r="H80" s="19"/>
      <c r="I80" s="19"/>
      <c r="J80" s="19"/>
      <c r="K80" s="19"/>
      <c r="L80" s="19"/>
      <c r="M80" s="19"/>
      <c r="N80" s="135"/>
      <c r="X80" s="20"/>
    </row>
    <row r="81" spans="2:26" x14ac:dyDescent="0.4">
      <c r="B81" s="19"/>
      <c r="C81" s="133"/>
      <c r="D81" s="19"/>
      <c r="E81" s="19"/>
      <c r="F81" s="19"/>
      <c r="G81" s="19"/>
      <c r="H81" s="19"/>
      <c r="I81" s="19"/>
      <c r="J81" s="19"/>
      <c r="K81" s="19"/>
      <c r="L81" s="19"/>
      <c r="M81" s="19"/>
      <c r="N81" s="135"/>
      <c r="X81" s="20"/>
    </row>
    <row r="82" spans="2:26" hidden="1" x14ac:dyDescent="0.4">
      <c r="B82" s="19"/>
      <c r="C82" s="133"/>
      <c r="D82" s="19"/>
      <c r="E82" s="19"/>
      <c r="F82" s="19"/>
      <c r="G82" s="19"/>
      <c r="H82" s="19"/>
      <c r="I82" s="19"/>
      <c r="J82" s="19"/>
      <c r="K82" s="19"/>
      <c r="L82" s="19"/>
      <c r="M82" s="19"/>
      <c r="N82" s="135"/>
      <c r="X82" s="20"/>
    </row>
    <row r="83" spans="2:26" hidden="1" x14ac:dyDescent="0.4">
      <c r="B83" s="19"/>
      <c r="C83" s="133"/>
      <c r="D83" s="19"/>
      <c r="E83" s="19"/>
      <c r="F83" s="19"/>
      <c r="G83" s="19"/>
      <c r="H83" s="19"/>
      <c r="I83" s="19"/>
      <c r="J83" s="19"/>
      <c r="K83" s="19"/>
      <c r="L83" s="19"/>
      <c r="M83" s="19"/>
      <c r="N83" s="135"/>
      <c r="X83" s="20"/>
    </row>
    <row r="84" spans="2:26" hidden="1" x14ac:dyDescent="0.4">
      <c r="B84" s="19"/>
      <c r="C84" s="133"/>
      <c r="D84" s="19"/>
      <c r="E84" s="19"/>
      <c r="F84" s="19"/>
      <c r="G84" s="19"/>
      <c r="H84" s="19"/>
      <c r="I84" s="19"/>
      <c r="J84" s="19"/>
      <c r="K84" s="19"/>
      <c r="L84" s="19"/>
      <c r="M84" s="19"/>
      <c r="N84" s="135"/>
      <c r="X84" s="20"/>
    </row>
    <row r="85" spans="2:26" hidden="1" x14ac:dyDescent="0.4">
      <c r="B85" s="19"/>
      <c r="C85" s="133"/>
      <c r="D85" s="19"/>
      <c r="E85" s="19"/>
      <c r="F85" s="19"/>
      <c r="G85" s="19"/>
      <c r="H85" s="19"/>
      <c r="I85" s="19"/>
      <c r="J85" s="19"/>
      <c r="K85" s="19"/>
      <c r="L85" s="19"/>
      <c r="M85" s="19"/>
      <c r="N85" s="135"/>
      <c r="X85" s="20"/>
    </row>
    <row r="86" spans="2:26" hidden="1" x14ac:dyDescent="0.4">
      <c r="B86" s="19"/>
      <c r="C86" s="133"/>
      <c r="D86" s="19"/>
      <c r="E86" s="19"/>
      <c r="F86" s="19"/>
      <c r="G86" s="19"/>
      <c r="H86" s="19"/>
      <c r="I86" s="19"/>
      <c r="J86" s="19"/>
      <c r="K86" s="19"/>
      <c r="L86" s="19"/>
      <c r="M86" s="19"/>
      <c r="N86" s="135"/>
      <c r="X86" s="20"/>
    </row>
    <row r="87" spans="2:26" hidden="1" x14ac:dyDescent="0.4">
      <c r="B87" s="19"/>
      <c r="C87" s="133"/>
      <c r="D87" s="19"/>
      <c r="E87" s="19"/>
      <c r="F87" s="19"/>
      <c r="G87" s="19"/>
      <c r="H87" s="19"/>
      <c r="I87" s="19"/>
      <c r="J87" s="19"/>
      <c r="K87" s="19"/>
      <c r="L87" s="19"/>
      <c r="M87" s="19"/>
      <c r="N87" s="135"/>
      <c r="X87" s="20"/>
    </row>
    <row r="88" spans="2:26" hidden="1" x14ac:dyDescent="0.4">
      <c r="B88" s="19"/>
      <c r="C88" s="818" t="str">
        <f t="shared" ref="C88:N88" si="31">IF(C62="x","x",C60-C62)</f>
        <v>x</v>
      </c>
      <c r="D88" s="796" t="str">
        <f t="shared" si="31"/>
        <v>x</v>
      </c>
      <c r="E88" s="796" t="str">
        <f t="shared" si="31"/>
        <v>x</v>
      </c>
      <c r="F88" s="796" t="str">
        <f t="shared" si="31"/>
        <v>x</v>
      </c>
      <c r="G88" s="796" t="str">
        <f t="shared" si="31"/>
        <v>x</v>
      </c>
      <c r="H88" s="796" t="str">
        <f t="shared" si="31"/>
        <v>x</v>
      </c>
      <c r="I88" s="796" t="str">
        <f t="shared" si="31"/>
        <v>x</v>
      </c>
      <c r="J88" s="796" t="str">
        <f t="shared" si="31"/>
        <v>x</v>
      </c>
      <c r="K88" s="796" t="str">
        <f t="shared" si="31"/>
        <v>x</v>
      </c>
      <c r="L88" s="796" t="str">
        <f t="shared" si="31"/>
        <v>x</v>
      </c>
      <c r="M88" s="796" t="str">
        <f t="shared" si="31"/>
        <v>x</v>
      </c>
      <c r="N88" s="796" t="str">
        <f t="shared" si="31"/>
        <v>x</v>
      </c>
      <c r="O88" s="819">
        <f>O60-O62</f>
        <v>0</v>
      </c>
      <c r="Q88" s="818" t="str">
        <f>IF(Q62="x","x",Q60-Q62)</f>
        <v>x</v>
      </c>
      <c r="R88" s="796" t="str">
        <f>IF(R62="x","x",R60-R62)</f>
        <v>x</v>
      </c>
      <c r="S88" s="796" t="str">
        <f>IF(S62="x","x",S60-S62)</f>
        <v>x</v>
      </c>
      <c r="T88" s="796" t="str">
        <f>IF(T62="x","x",T60-T62)</f>
        <v>x</v>
      </c>
      <c r="U88" s="820">
        <f>U60-U62</f>
        <v>0</v>
      </c>
      <c r="V88" s="796" t="str">
        <f>IF(V62="x","x",V60-V62)</f>
        <v>x</v>
      </c>
      <c r="W88" s="796" t="str">
        <f>IF(W62="x","x",W60-W62)</f>
        <v>x</v>
      </c>
      <c r="X88" s="796" t="str">
        <f>IF(X62="x","x",X60-X62)</f>
        <v>x</v>
      </c>
      <c r="Y88" s="796" t="str">
        <f>IF(Y62="x","x",Y60-Y62)</f>
        <v>x</v>
      </c>
      <c r="Z88" s="820">
        <f>Z60-Z62</f>
        <v>0</v>
      </c>
    </row>
    <row r="89" spans="2:26" hidden="1" x14ac:dyDescent="0.4">
      <c r="B89" s="19"/>
      <c r="C89" s="133"/>
      <c r="D89" s="19"/>
      <c r="E89" s="19"/>
      <c r="F89" s="19"/>
      <c r="G89" s="19"/>
      <c r="H89" s="19"/>
      <c r="I89" s="19"/>
      <c r="J89" s="19"/>
      <c r="K89" s="19"/>
      <c r="L89" s="19"/>
      <c r="M89" s="19"/>
      <c r="N89" s="135"/>
      <c r="X89" s="20"/>
    </row>
    <row r="90" spans="2:26" hidden="1" x14ac:dyDescent="0.4">
      <c r="B90" s="19"/>
      <c r="C90" s="19"/>
      <c r="D90" s="19"/>
      <c r="E90" s="19"/>
      <c r="F90" s="19"/>
      <c r="G90" s="19"/>
      <c r="H90" s="19"/>
      <c r="I90" s="19"/>
      <c r="J90" s="19"/>
      <c r="K90" s="19"/>
      <c r="L90" s="19"/>
      <c r="M90" s="19"/>
      <c r="X90" s="20"/>
    </row>
    <row r="91" spans="2:26" hidden="1" x14ac:dyDescent="0.4">
      <c r="B91" s="126" t="s">
        <v>409</v>
      </c>
      <c r="C91" s="193">
        <f>Deckblatt!$G$22</f>
        <v>1</v>
      </c>
      <c r="D91" s="193">
        <f>Deckblatt!$G$22</f>
        <v>1</v>
      </c>
      <c r="E91" s="193">
        <f>Deckblatt!$G$22</f>
        <v>1</v>
      </c>
      <c r="F91" s="193">
        <f>Deckblatt!$G$22</f>
        <v>1</v>
      </c>
      <c r="G91" s="193">
        <f>Deckblatt!$G$22</f>
        <v>1</v>
      </c>
      <c r="H91" s="193">
        <f>Deckblatt!$G$22</f>
        <v>1</v>
      </c>
      <c r="I91" s="193">
        <f>Deckblatt!$G$22</f>
        <v>1</v>
      </c>
      <c r="J91" s="193">
        <f>Deckblatt!$G$22</f>
        <v>1</v>
      </c>
      <c r="K91" s="193">
        <f>Deckblatt!$G$22</f>
        <v>1</v>
      </c>
      <c r="L91" s="193">
        <f>Deckblatt!$G$22</f>
        <v>1</v>
      </c>
      <c r="M91" s="193">
        <f>Deckblatt!$G$22</f>
        <v>1</v>
      </c>
      <c r="N91" s="193">
        <f>Deckblatt!$G$22</f>
        <v>1</v>
      </c>
      <c r="O91" s="193">
        <f>Deckblatt!$G$22</f>
        <v>1</v>
      </c>
      <c r="P91" s="129" t="s">
        <v>154</v>
      </c>
      <c r="Q91" s="193">
        <f>Deckblatt!$G$22</f>
        <v>1</v>
      </c>
      <c r="R91" s="193">
        <f>Deckblatt!$G$22</f>
        <v>1</v>
      </c>
      <c r="S91" s="193">
        <f>Deckblatt!$G$22</f>
        <v>1</v>
      </c>
      <c r="T91" s="193">
        <f>Deckblatt!$G$22</f>
        <v>1</v>
      </c>
      <c r="U91" s="193">
        <f>Deckblatt!$G$22</f>
        <v>1</v>
      </c>
      <c r="V91" s="193">
        <f>Deckblatt!$G$22</f>
        <v>1</v>
      </c>
      <c r="W91" s="193">
        <f>Deckblatt!$G$22</f>
        <v>1</v>
      </c>
      <c r="X91" s="193">
        <f>Deckblatt!$G$22</f>
        <v>1</v>
      </c>
      <c r="Y91" s="193">
        <f>Deckblatt!$G$22</f>
        <v>1</v>
      </c>
      <c r="Z91" s="193">
        <f>Deckblatt!$G$22</f>
        <v>1</v>
      </c>
    </row>
    <row r="92" spans="2:26" hidden="1" x14ac:dyDescent="0.4">
      <c r="C92" s="122">
        <f t="shared" ref="C92:O92" si="32">IF(C91=1,C93,0)</f>
        <v>0</v>
      </c>
      <c r="D92" s="122">
        <f t="shared" si="32"/>
        <v>0</v>
      </c>
      <c r="E92" s="122">
        <f t="shared" si="32"/>
        <v>0</v>
      </c>
      <c r="F92" s="122">
        <f t="shared" si="32"/>
        <v>0</v>
      </c>
      <c r="G92" s="122">
        <f t="shared" si="32"/>
        <v>0</v>
      </c>
      <c r="H92" s="122">
        <f t="shared" si="32"/>
        <v>0</v>
      </c>
      <c r="I92" s="122">
        <f t="shared" si="32"/>
        <v>0</v>
      </c>
      <c r="J92" s="122">
        <f t="shared" si="32"/>
        <v>0</v>
      </c>
      <c r="K92" s="122">
        <f t="shared" si="32"/>
        <v>0</v>
      </c>
      <c r="L92" s="122">
        <f t="shared" si="32"/>
        <v>0</v>
      </c>
      <c r="M92" s="122">
        <f t="shared" si="32"/>
        <v>0</v>
      </c>
      <c r="N92" s="122">
        <f t="shared" si="32"/>
        <v>0</v>
      </c>
      <c r="O92" s="122">
        <f t="shared" si="32"/>
        <v>0</v>
      </c>
      <c r="Q92" s="122">
        <f>IF(Q91=1,Q93,0)</f>
        <v>0</v>
      </c>
      <c r="R92" s="122">
        <f t="shared" ref="R92:U92" si="33">IF(R91=1,R93,0)</f>
        <v>0</v>
      </c>
      <c r="S92" s="122">
        <f t="shared" si="33"/>
        <v>0</v>
      </c>
      <c r="T92" s="122">
        <f t="shared" si="33"/>
        <v>0</v>
      </c>
      <c r="U92" s="122">
        <f t="shared" si="33"/>
        <v>0</v>
      </c>
      <c r="V92" s="122">
        <f>IF(V91=1,V93,0)</f>
        <v>0</v>
      </c>
      <c r="W92" s="122">
        <f t="shared" ref="W92:Z92" si="34">IF(W91=1,W93,0)</f>
        <v>0</v>
      </c>
      <c r="X92" s="122">
        <f t="shared" si="34"/>
        <v>0</v>
      </c>
      <c r="Y92" s="122">
        <f t="shared" si="34"/>
        <v>0</v>
      </c>
      <c r="Z92" s="122">
        <f t="shared" si="34"/>
        <v>0</v>
      </c>
    </row>
    <row r="93" spans="2:26" hidden="1" x14ac:dyDescent="0.4">
      <c r="C93" s="122">
        <f>IF(C51&gt;=50000,C51-24500,0)</f>
        <v>0</v>
      </c>
      <c r="D93" s="122">
        <f>IF(D51&gt;=50000,D51-24500,0)</f>
        <v>0</v>
      </c>
      <c r="E93" s="122">
        <f t="shared" ref="E93:O93" si="35">IF(E51&gt;=50000,E51-24500,0)</f>
        <v>0</v>
      </c>
      <c r="F93" s="122">
        <f t="shared" si="35"/>
        <v>0</v>
      </c>
      <c r="G93" s="122">
        <f t="shared" si="35"/>
        <v>0</v>
      </c>
      <c r="H93" s="122">
        <f t="shared" si="35"/>
        <v>0</v>
      </c>
      <c r="I93" s="122">
        <f t="shared" si="35"/>
        <v>0</v>
      </c>
      <c r="J93" s="122">
        <f t="shared" si="35"/>
        <v>0</v>
      </c>
      <c r="K93" s="122">
        <f t="shared" si="35"/>
        <v>0</v>
      </c>
      <c r="L93" s="122">
        <f t="shared" si="35"/>
        <v>0</v>
      </c>
      <c r="M93" s="122">
        <f t="shared" si="35"/>
        <v>0</v>
      </c>
      <c r="N93" s="122">
        <f t="shared" si="35"/>
        <v>0</v>
      </c>
      <c r="O93" s="122">
        <f t="shared" si="35"/>
        <v>0</v>
      </c>
      <c r="Q93" s="122">
        <f t="shared" ref="Q93" si="36">IF(Q51&gt;=50000,Q51-24500,0)</f>
        <v>0</v>
      </c>
      <c r="R93" s="122">
        <f t="shared" ref="R93:Z93" si="37">IF(R51&gt;=50000,R51-24500,0)</f>
        <v>0</v>
      </c>
      <c r="S93" s="122">
        <f t="shared" si="37"/>
        <v>0</v>
      </c>
      <c r="T93" s="122">
        <f t="shared" si="37"/>
        <v>0</v>
      </c>
      <c r="U93" s="122">
        <f t="shared" si="37"/>
        <v>0</v>
      </c>
      <c r="V93" s="122">
        <f t="shared" si="37"/>
        <v>0</v>
      </c>
      <c r="W93" s="122">
        <f t="shared" si="37"/>
        <v>0</v>
      </c>
      <c r="X93" s="122">
        <f t="shared" si="37"/>
        <v>0</v>
      </c>
      <c r="Y93" s="122">
        <f t="shared" si="37"/>
        <v>0</v>
      </c>
      <c r="Z93" s="122">
        <f t="shared" si="37"/>
        <v>0</v>
      </c>
    </row>
    <row r="94" spans="2:26" hidden="1" x14ac:dyDescent="0.4">
      <c r="B94" s="120" t="s">
        <v>406</v>
      </c>
      <c r="C94" s="121">
        <f>IF(C92&gt;0,C93*0.035,0)</f>
        <v>0</v>
      </c>
      <c r="D94" s="121">
        <f>IF(D92&gt;0,D93*0.035,0)</f>
        <v>0</v>
      </c>
      <c r="E94" s="121">
        <f t="shared" ref="E94:O94" si="38">IF(E92&gt;0,E93*0.035,0)</f>
        <v>0</v>
      </c>
      <c r="F94" s="121">
        <f t="shared" si="38"/>
        <v>0</v>
      </c>
      <c r="G94" s="121">
        <f t="shared" si="38"/>
        <v>0</v>
      </c>
      <c r="H94" s="121">
        <f t="shared" si="38"/>
        <v>0</v>
      </c>
      <c r="I94" s="121">
        <f t="shared" si="38"/>
        <v>0</v>
      </c>
      <c r="J94" s="121">
        <f t="shared" si="38"/>
        <v>0</v>
      </c>
      <c r="K94" s="121">
        <f t="shared" si="38"/>
        <v>0</v>
      </c>
      <c r="L94" s="121">
        <f t="shared" si="38"/>
        <v>0</v>
      </c>
      <c r="M94" s="121">
        <f t="shared" si="38"/>
        <v>0</v>
      </c>
      <c r="N94" s="121">
        <f t="shared" si="38"/>
        <v>0</v>
      </c>
      <c r="O94" s="121">
        <f t="shared" si="38"/>
        <v>0</v>
      </c>
      <c r="Q94" s="121">
        <f t="shared" ref="Q94:U94" si="39">IF(Q92&gt;0,Q93*0.035,0)</f>
        <v>0</v>
      </c>
      <c r="R94" s="121">
        <f t="shared" si="39"/>
        <v>0</v>
      </c>
      <c r="S94" s="121">
        <f t="shared" si="39"/>
        <v>0</v>
      </c>
      <c r="T94" s="121">
        <f t="shared" si="39"/>
        <v>0</v>
      </c>
      <c r="U94" s="121">
        <f t="shared" si="39"/>
        <v>0</v>
      </c>
      <c r="V94" s="121">
        <f t="shared" ref="V94:Z94" si="40">IF(V92&gt;0,V93*0.035,0)</f>
        <v>0</v>
      </c>
      <c r="W94" s="121">
        <f t="shared" si="40"/>
        <v>0</v>
      </c>
      <c r="X94" s="121">
        <f t="shared" si="40"/>
        <v>0</v>
      </c>
      <c r="Y94" s="121">
        <f t="shared" si="40"/>
        <v>0</v>
      </c>
      <c r="Z94" s="121">
        <f t="shared" si="40"/>
        <v>0</v>
      </c>
    </row>
    <row r="95" spans="2:26" hidden="1" x14ac:dyDescent="0.4">
      <c r="B95" s="122" t="s">
        <v>407</v>
      </c>
      <c r="C95" s="121">
        <f>C94*4.1</f>
        <v>0</v>
      </c>
      <c r="D95" s="121">
        <f>D94*4.1</f>
        <v>0</v>
      </c>
      <c r="E95" s="121">
        <f t="shared" ref="E95:O95" si="41">E94*4.1</f>
        <v>0</v>
      </c>
      <c r="F95" s="121">
        <f t="shared" si="41"/>
        <v>0</v>
      </c>
      <c r="G95" s="121">
        <f t="shared" si="41"/>
        <v>0</v>
      </c>
      <c r="H95" s="121">
        <f t="shared" si="41"/>
        <v>0</v>
      </c>
      <c r="I95" s="121">
        <f t="shared" si="41"/>
        <v>0</v>
      </c>
      <c r="J95" s="121">
        <f t="shared" si="41"/>
        <v>0</v>
      </c>
      <c r="K95" s="121">
        <f t="shared" si="41"/>
        <v>0</v>
      </c>
      <c r="L95" s="121">
        <f t="shared" si="41"/>
        <v>0</v>
      </c>
      <c r="M95" s="121">
        <f t="shared" si="41"/>
        <v>0</v>
      </c>
      <c r="N95" s="121">
        <f t="shared" si="41"/>
        <v>0</v>
      </c>
      <c r="O95" s="121">
        <f t="shared" si="41"/>
        <v>0</v>
      </c>
      <c r="Q95" s="121">
        <f t="shared" ref="Q95:U95" si="42">Q94*4.1</f>
        <v>0</v>
      </c>
      <c r="R95" s="121">
        <f t="shared" si="42"/>
        <v>0</v>
      </c>
      <c r="S95" s="121">
        <f t="shared" si="42"/>
        <v>0</v>
      </c>
      <c r="T95" s="121">
        <f t="shared" si="42"/>
        <v>0</v>
      </c>
      <c r="U95" s="121">
        <f t="shared" si="42"/>
        <v>0</v>
      </c>
      <c r="V95" s="121">
        <f t="shared" ref="V95:Z95" si="43">V94*4.1</f>
        <v>0</v>
      </c>
      <c r="W95" s="121">
        <f t="shared" si="43"/>
        <v>0</v>
      </c>
      <c r="X95" s="121">
        <f t="shared" si="43"/>
        <v>0</v>
      </c>
      <c r="Y95" s="121">
        <f t="shared" si="43"/>
        <v>0</v>
      </c>
      <c r="Z95" s="121">
        <f t="shared" si="43"/>
        <v>0</v>
      </c>
    </row>
    <row r="96" spans="2:26" hidden="1" x14ac:dyDescent="0.4">
      <c r="B96" s="130" t="s">
        <v>408</v>
      </c>
      <c r="C96" s="125">
        <f>C95</f>
        <v>0</v>
      </c>
      <c r="D96" s="125">
        <f t="shared" ref="D96:O96" si="44">D95</f>
        <v>0</v>
      </c>
      <c r="E96" s="125">
        <f t="shared" si="44"/>
        <v>0</v>
      </c>
      <c r="F96" s="125">
        <f t="shared" si="44"/>
        <v>0</v>
      </c>
      <c r="G96" s="125">
        <f t="shared" si="44"/>
        <v>0</v>
      </c>
      <c r="H96" s="125">
        <f t="shared" si="44"/>
        <v>0</v>
      </c>
      <c r="I96" s="125">
        <f t="shared" si="44"/>
        <v>0</v>
      </c>
      <c r="J96" s="125">
        <f t="shared" si="44"/>
        <v>0</v>
      </c>
      <c r="K96" s="125">
        <f t="shared" si="44"/>
        <v>0</v>
      </c>
      <c r="L96" s="125">
        <f t="shared" si="44"/>
        <v>0</v>
      </c>
      <c r="M96" s="125">
        <f t="shared" si="44"/>
        <v>0</v>
      </c>
      <c r="N96" s="125">
        <f t="shared" si="44"/>
        <v>0</v>
      </c>
      <c r="O96" s="125">
        <f t="shared" si="44"/>
        <v>0</v>
      </c>
      <c r="Q96" s="125">
        <f>Q95</f>
        <v>0</v>
      </c>
      <c r="R96" s="125">
        <f t="shared" ref="R96:Z96" si="45">R95</f>
        <v>0</v>
      </c>
      <c r="S96" s="125">
        <f t="shared" si="45"/>
        <v>0</v>
      </c>
      <c r="T96" s="125">
        <f t="shared" si="45"/>
        <v>0</v>
      </c>
      <c r="U96" s="125">
        <f t="shared" si="45"/>
        <v>0</v>
      </c>
      <c r="V96" s="125">
        <f t="shared" si="45"/>
        <v>0</v>
      </c>
      <c r="W96" s="125">
        <f t="shared" si="45"/>
        <v>0</v>
      </c>
      <c r="X96" s="125">
        <f t="shared" si="45"/>
        <v>0</v>
      </c>
      <c r="Y96" s="125">
        <f t="shared" si="45"/>
        <v>0</v>
      </c>
      <c r="Z96" s="125">
        <f t="shared" si="45"/>
        <v>0</v>
      </c>
    </row>
    <row r="97" spans="2:26" hidden="1" x14ac:dyDescent="0.4">
      <c r="B97" s="131" t="s">
        <v>410</v>
      </c>
      <c r="C97" s="132">
        <f>C51*0.035*4.1</f>
        <v>0</v>
      </c>
      <c r="D97" s="132">
        <f>D51*0.035*4.1</f>
        <v>0</v>
      </c>
      <c r="E97" s="132">
        <f t="shared" ref="E97:O97" si="46">E51*0.035*4.1</f>
        <v>0</v>
      </c>
      <c r="F97" s="132">
        <f t="shared" si="46"/>
        <v>0</v>
      </c>
      <c r="G97" s="132">
        <f t="shared" si="46"/>
        <v>0</v>
      </c>
      <c r="H97" s="132">
        <f t="shared" si="46"/>
        <v>0</v>
      </c>
      <c r="I97" s="132">
        <f t="shared" si="46"/>
        <v>0</v>
      </c>
      <c r="J97" s="132">
        <f t="shared" si="46"/>
        <v>0</v>
      </c>
      <c r="K97" s="92">
        <f t="shared" si="46"/>
        <v>0</v>
      </c>
      <c r="L97" s="132">
        <f t="shared" si="46"/>
        <v>0</v>
      </c>
      <c r="M97" s="132">
        <f t="shared" si="46"/>
        <v>0</v>
      </c>
      <c r="N97" s="132">
        <f t="shared" si="46"/>
        <v>0</v>
      </c>
      <c r="O97" s="132">
        <f t="shared" si="46"/>
        <v>0</v>
      </c>
      <c r="Q97" s="132">
        <f t="shared" ref="Q97" si="47">Q51*0.035*4.1</f>
        <v>0</v>
      </c>
      <c r="R97" s="132">
        <f t="shared" ref="R97:Z97" si="48">R51*0.035*4.1</f>
        <v>0</v>
      </c>
      <c r="S97" s="132">
        <f t="shared" si="48"/>
        <v>0</v>
      </c>
      <c r="T97" s="132">
        <f t="shared" si="48"/>
        <v>0</v>
      </c>
      <c r="U97" s="132">
        <f t="shared" si="48"/>
        <v>0</v>
      </c>
      <c r="V97" s="132">
        <f t="shared" si="48"/>
        <v>0</v>
      </c>
      <c r="W97" s="132">
        <f t="shared" si="48"/>
        <v>0</v>
      </c>
      <c r="X97" s="132">
        <f t="shared" si="48"/>
        <v>0</v>
      </c>
      <c r="Y97" s="132">
        <f t="shared" si="48"/>
        <v>0</v>
      </c>
      <c r="Z97" s="132">
        <f t="shared" si="48"/>
        <v>0</v>
      </c>
    </row>
    <row r="98" spans="2:26" hidden="1" x14ac:dyDescent="0.4">
      <c r="B98" s="139" t="s">
        <v>437</v>
      </c>
      <c r="X98" s="20"/>
    </row>
    <row r="99" spans="2:26" hidden="1" x14ac:dyDescent="0.4">
      <c r="C99" s="335">
        <f t="shared" ref="C99:N99" si="49">IF(C110&lt;0,0,C110)</f>
        <v>0</v>
      </c>
      <c r="D99" s="335">
        <f t="shared" si="49"/>
        <v>0</v>
      </c>
      <c r="E99" s="335">
        <f t="shared" si="49"/>
        <v>0</v>
      </c>
      <c r="F99" s="335">
        <f t="shared" si="49"/>
        <v>0</v>
      </c>
      <c r="G99" s="335">
        <f t="shared" si="49"/>
        <v>0</v>
      </c>
      <c r="H99" s="335">
        <f t="shared" si="49"/>
        <v>0</v>
      </c>
      <c r="I99" s="335">
        <f t="shared" si="49"/>
        <v>0</v>
      </c>
      <c r="J99" s="335">
        <f t="shared" si="49"/>
        <v>0</v>
      </c>
      <c r="K99" s="335">
        <f t="shared" si="49"/>
        <v>0</v>
      </c>
      <c r="L99" s="335">
        <f t="shared" si="49"/>
        <v>0</v>
      </c>
      <c r="M99" s="335">
        <f t="shared" si="49"/>
        <v>0</v>
      </c>
      <c r="N99" s="335">
        <f t="shared" si="49"/>
        <v>0</v>
      </c>
      <c r="O99" s="335">
        <f>IF(O110&lt;0,0,O110)</f>
        <v>0</v>
      </c>
      <c r="Q99" s="336">
        <f t="shared" ref="Q99" si="50">IF(Q110&lt;0,0,Q110)</f>
        <v>0</v>
      </c>
      <c r="R99" s="336">
        <f t="shared" ref="R99:Z99" si="51">IF(R110&lt;0,0,R110)</f>
        <v>0</v>
      </c>
      <c r="S99" s="336">
        <f t="shared" si="51"/>
        <v>0</v>
      </c>
      <c r="T99" s="336">
        <f t="shared" si="51"/>
        <v>0</v>
      </c>
      <c r="U99" s="336">
        <f t="shared" si="51"/>
        <v>0</v>
      </c>
      <c r="V99" s="336">
        <f t="shared" si="51"/>
        <v>0</v>
      </c>
      <c r="W99" s="336">
        <f t="shared" si="51"/>
        <v>0</v>
      </c>
      <c r="X99" s="336">
        <f t="shared" si="51"/>
        <v>0</v>
      </c>
      <c r="Y99" s="336">
        <f t="shared" si="51"/>
        <v>0</v>
      </c>
      <c r="Z99" s="336">
        <f t="shared" si="51"/>
        <v>0</v>
      </c>
    </row>
    <row r="100" spans="2:26" hidden="1" x14ac:dyDescent="0.4">
      <c r="X100" s="20"/>
    </row>
    <row r="101" spans="2:26" hidden="1" x14ac:dyDescent="0.4">
      <c r="B101" s="120" t="s">
        <v>400</v>
      </c>
      <c r="C101" s="121">
        <f>IF(C121="x",0,Deckblatt!$C$83)</f>
        <v>1</v>
      </c>
      <c r="D101" s="121">
        <f>IF(C121="x",0,Deckblatt!$C$83)</f>
        <v>1</v>
      </c>
      <c r="E101" s="121">
        <f>IF(C121="x",0,Deckblatt!$C$83)</f>
        <v>1</v>
      </c>
      <c r="F101" s="121">
        <f>IF(C121="x",0,Deckblatt!$C$83)</f>
        <v>1</v>
      </c>
      <c r="G101" s="121">
        <f>IF(C121="x",0,Deckblatt!$C$83)</f>
        <v>1</v>
      </c>
      <c r="H101" s="121">
        <f>IF(C121="x",0,Deckblatt!$C$83)</f>
        <v>1</v>
      </c>
      <c r="I101" s="121">
        <f>IF(C121="x",0,Deckblatt!$C$83)</f>
        <v>1</v>
      </c>
      <c r="J101" s="121">
        <f>IF(C121="x",0,Deckblatt!$C$83)</f>
        <v>1</v>
      </c>
      <c r="K101" s="121">
        <f>IF(C121="x",0,Deckblatt!$C$83)</f>
        <v>1</v>
      </c>
      <c r="L101" s="121">
        <f>IF(C121="x",0,Deckblatt!$C$83)</f>
        <v>1</v>
      </c>
      <c r="M101" s="121">
        <f>IF(C121="x",0,Deckblatt!$C$83)</f>
        <v>1</v>
      </c>
      <c r="N101" s="121">
        <f>IF(C121="x",0,Deckblatt!$C$83)</f>
        <v>1</v>
      </c>
      <c r="O101" s="121">
        <f>IF(C121="x",0,Deckblatt!$C$83)</f>
        <v>1</v>
      </c>
      <c r="Q101" s="121">
        <f>IF(C121="x",0,Deckblatt!$C$83)</f>
        <v>1</v>
      </c>
      <c r="R101" s="121">
        <f>IF(C121="x",0,Deckblatt!$C$83)</f>
        <v>1</v>
      </c>
      <c r="S101" s="121">
        <f>IF(C121="x",0,Deckblatt!$C$83)</f>
        <v>1</v>
      </c>
      <c r="T101" s="121">
        <f>IF(C121="x",0,Deckblatt!$C$83)</f>
        <v>1</v>
      </c>
      <c r="U101" s="121">
        <f>IF(C121="x",0,Deckblatt!$C$83)</f>
        <v>1</v>
      </c>
      <c r="V101" s="121">
        <f>IF(C121="x",0,Deckblatt!$C$83)</f>
        <v>1</v>
      </c>
      <c r="W101" s="121">
        <f>IF(C121="x",0,Deckblatt!$C$83)</f>
        <v>1</v>
      </c>
      <c r="X101" s="121">
        <f>IF(C121="x",0,Deckblatt!$C$83)</f>
        <v>1</v>
      </c>
      <c r="Y101" s="121">
        <f>IF(C121="x",0,Deckblatt!$C$83)</f>
        <v>1</v>
      </c>
      <c r="Z101" s="121">
        <f>IF(C121="x",0,Deckblatt!$C$83)</f>
        <v>1</v>
      </c>
    </row>
    <row r="102" spans="2:26" hidden="1" x14ac:dyDescent="0.4">
      <c r="C102" s="121">
        <f>IF(C103&lt;0,0,C103)</f>
        <v>0</v>
      </c>
      <c r="D102" s="121">
        <f>IF(D103&lt;0,0,D103)</f>
        <v>0</v>
      </c>
      <c r="E102" s="121">
        <f t="shared" ref="E102:O102" si="52">IF(E103&lt;0,0,E103)</f>
        <v>0</v>
      </c>
      <c r="F102" s="121">
        <f t="shared" si="52"/>
        <v>0</v>
      </c>
      <c r="G102" s="121">
        <f t="shared" si="52"/>
        <v>0</v>
      </c>
      <c r="H102" s="121">
        <f t="shared" si="52"/>
        <v>0</v>
      </c>
      <c r="I102" s="121">
        <f t="shared" si="52"/>
        <v>0</v>
      </c>
      <c r="J102" s="121">
        <f t="shared" si="52"/>
        <v>0</v>
      </c>
      <c r="K102" s="121">
        <f t="shared" si="52"/>
        <v>0</v>
      </c>
      <c r="L102" s="121">
        <f t="shared" si="52"/>
        <v>0</v>
      </c>
      <c r="M102" s="121">
        <f t="shared" si="52"/>
        <v>0</v>
      </c>
      <c r="N102" s="121">
        <f t="shared" si="52"/>
        <v>0</v>
      </c>
      <c r="O102" s="121">
        <f t="shared" si="52"/>
        <v>0</v>
      </c>
      <c r="Q102" s="121">
        <f t="shared" ref="Q102" si="53">IF(Q103&lt;0,0,Q103)</f>
        <v>0</v>
      </c>
      <c r="R102" s="121">
        <f t="shared" ref="R102" si="54">IF(R103&lt;0,0,R103)</f>
        <v>0</v>
      </c>
      <c r="S102" s="121">
        <f t="shared" ref="S102" si="55">IF(S103&lt;0,0,S103)</f>
        <v>0</v>
      </c>
      <c r="T102" s="121">
        <f t="shared" ref="T102" si="56">IF(T103&lt;0,0,T103)</f>
        <v>0</v>
      </c>
      <c r="U102" s="121">
        <f t="shared" ref="U102" si="57">IF(U103&lt;0,0,U103)</f>
        <v>0</v>
      </c>
      <c r="V102" s="121">
        <f t="shared" ref="V102" si="58">IF(V103&lt;0,0,V103)</f>
        <v>0</v>
      </c>
      <c r="W102" s="121">
        <f t="shared" ref="W102" si="59">IF(W103&lt;0,0,W103)</f>
        <v>0</v>
      </c>
      <c r="X102" s="121">
        <f t="shared" ref="X102" si="60">IF(X103&lt;0,0,X103)</f>
        <v>0</v>
      </c>
      <c r="Y102" s="121">
        <f t="shared" ref="Y102" si="61">IF(Y103&lt;0,0,Y103)</f>
        <v>0</v>
      </c>
      <c r="Z102" s="121">
        <f t="shared" ref="Z102" si="62">IF(Z103&lt;0,0,Z103)</f>
        <v>0</v>
      </c>
    </row>
    <row r="103" spans="2:26" hidden="1" x14ac:dyDescent="0.4">
      <c r="C103" s="121">
        <f t="shared" ref="C103:O103" si="63">IF(C101=1,C51*0.15825,0)</f>
        <v>0</v>
      </c>
      <c r="D103" s="121">
        <f t="shared" si="63"/>
        <v>0</v>
      </c>
      <c r="E103" s="121">
        <f t="shared" si="63"/>
        <v>0</v>
      </c>
      <c r="F103" s="121">
        <f t="shared" si="63"/>
        <v>0</v>
      </c>
      <c r="G103" s="121">
        <f t="shared" si="63"/>
        <v>0</v>
      </c>
      <c r="H103" s="121">
        <f t="shared" si="63"/>
        <v>0</v>
      </c>
      <c r="I103" s="121">
        <f t="shared" si="63"/>
        <v>0</v>
      </c>
      <c r="J103" s="121">
        <f t="shared" si="63"/>
        <v>0</v>
      </c>
      <c r="K103" s="121">
        <f t="shared" si="63"/>
        <v>0</v>
      </c>
      <c r="L103" s="121">
        <f t="shared" si="63"/>
        <v>0</v>
      </c>
      <c r="M103" s="121">
        <f t="shared" si="63"/>
        <v>0</v>
      </c>
      <c r="N103" s="121">
        <f t="shared" si="63"/>
        <v>0</v>
      </c>
      <c r="O103" s="121">
        <f t="shared" si="63"/>
        <v>0</v>
      </c>
      <c r="Q103" s="121">
        <f t="shared" ref="Q103:Z103" si="64">IF(Q101=1,Q51*0.15825,0)</f>
        <v>0</v>
      </c>
      <c r="R103" s="121">
        <f t="shared" si="64"/>
        <v>0</v>
      </c>
      <c r="S103" s="121">
        <f t="shared" si="64"/>
        <v>0</v>
      </c>
      <c r="T103" s="121">
        <f t="shared" si="64"/>
        <v>0</v>
      </c>
      <c r="U103" s="121">
        <f t="shared" si="64"/>
        <v>0</v>
      </c>
      <c r="V103" s="121">
        <f t="shared" si="64"/>
        <v>0</v>
      </c>
      <c r="W103" s="121">
        <f t="shared" si="64"/>
        <v>0</v>
      </c>
      <c r="X103" s="121">
        <f t="shared" si="64"/>
        <v>0</v>
      </c>
      <c r="Y103" s="121">
        <f t="shared" si="64"/>
        <v>0</v>
      </c>
      <c r="Z103" s="121">
        <f t="shared" si="64"/>
        <v>0</v>
      </c>
    </row>
    <row r="104" spans="2:26" hidden="1" x14ac:dyDescent="0.4">
      <c r="B104" s="120" t="s">
        <v>402</v>
      </c>
      <c r="C104" s="122">
        <f>C57+C58</f>
        <v>0</v>
      </c>
      <c r="D104" s="122">
        <f>D57+D58</f>
        <v>0</v>
      </c>
      <c r="E104" s="122">
        <f t="shared" ref="E104:O104" si="65">E57+E58</f>
        <v>0</v>
      </c>
      <c r="F104" s="122">
        <f t="shared" si="65"/>
        <v>0</v>
      </c>
      <c r="G104" s="122">
        <f t="shared" si="65"/>
        <v>0</v>
      </c>
      <c r="H104" s="122">
        <f t="shared" si="65"/>
        <v>0</v>
      </c>
      <c r="I104" s="122">
        <f t="shared" si="65"/>
        <v>0</v>
      </c>
      <c r="J104" s="122">
        <f t="shared" si="65"/>
        <v>0</v>
      </c>
      <c r="K104" s="122">
        <f t="shared" si="65"/>
        <v>0</v>
      </c>
      <c r="L104" s="122">
        <f t="shared" si="65"/>
        <v>0</v>
      </c>
      <c r="M104" s="122">
        <f t="shared" si="65"/>
        <v>0</v>
      </c>
      <c r="N104" s="122">
        <f t="shared" si="65"/>
        <v>0</v>
      </c>
      <c r="O104" s="122">
        <f t="shared" si="65"/>
        <v>0</v>
      </c>
      <c r="Q104" s="122">
        <f t="shared" ref="Q104" si="66">Q57+Q58</f>
        <v>0</v>
      </c>
      <c r="R104" s="122">
        <f t="shared" ref="R104:Z104" si="67">R57+R58</f>
        <v>0</v>
      </c>
      <c r="S104" s="122">
        <f t="shared" si="67"/>
        <v>0</v>
      </c>
      <c r="T104" s="122">
        <f t="shared" si="67"/>
        <v>0</v>
      </c>
      <c r="U104" s="122">
        <f t="shared" si="67"/>
        <v>0</v>
      </c>
      <c r="V104" s="122">
        <f t="shared" si="67"/>
        <v>0</v>
      </c>
      <c r="W104" s="122">
        <f t="shared" si="67"/>
        <v>0</v>
      </c>
      <c r="X104" s="122">
        <f t="shared" si="67"/>
        <v>0</v>
      </c>
      <c r="Y104" s="122">
        <f t="shared" si="67"/>
        <v>0</v>
      </c>
      <c r="Z104" s="122">
        <f t="shared" si="67"/>
        <v>0</v>
      </c>
    </row>
    <row r="105" spans="2:26" hidden="1" x14ac:dyDescent="0.4">
      <c r="X105" s="20"/>
    </row>
    <row r="106" spans="2:26" hidden="1" x14ac:dyDescent="0.4">
      <c r="B106" s="120" t="s">
        <v>411</v>
      </c>
      <c r="C106" s="136" t="str">
        <f>IF(C66&gt;1%,C66)</f>
        <v>25%</v>
      </c>
      <c r="F106" s="20" t="s">
        <v>154</v>
      </c>
      <c r="X106" s="20"/>
    </row>
    <row r="107" spans="2:26" hidden="1" x14ac:dyDescent="0.4">
      <c r="B107" s="120"/>
      <c r="C107" s="169"/>
      <c r="X107" s="20"/>
    </row>
    <row r="108" spans="2:26" hidden="1" x14ac:dyDescent="0.4">
      <c r="C108" s="121"/>
      <c r="D108" s="121"/>
      <c r="E108" s="121"/>
      <c r="F108" s="121"/>
      <c r="G108" s="121"/>
      <c r="H108" s="121"/>
      <c r="I108" s="121"/>
      <c r="J108" s="121"/>
      <c r="K108" s="121"/>
      <c r="L108" s="121"/>
      <c r="M108" s="121"/>
      <c r="N108" s="121"/>
      <c r="O108" s="121"/>
      <c r="R108" s="20" t="s">
        <v>154</v>
      </c>
      <c r="X108" s="20"/>
    </row>
    <row r="109" spans="2:26" hidden="1" x14ac:dyDescent="0.4">
      <c r="X109" s="20"/>
    </row>
    <row r="110" spans="2:26" hidden="1" x14ac:dyDescent="0.4">
      <c r="C110" s="121">
        <f t="shared" ref="C110:O110" si="68">IF(C101=1,C97,C96)</f>
        <v>0</v>
      </c>
      <c r="D110" s="121">
        <f t="shared" si="68"/>
        <v>0</v>
      </c>
      <c r="E110" s="121">
        <f t="shared" si="68"/>
        <v>0</v>
      </c>
      <c r="F110" s="121">
        <f t="shared" si="68"/>
        <v>0</v>
      </c>
      <c r="G110" s="121">
        <f t="shared" si="68"/>
        <v>0</v>
      </c>
      <c r="H110" s="121">
        <f t="shared" si="68"/>
        <v>0</v>
      </c>
      <c r="I110" s="121">
        <f t="shared" si="68"/>
        <v>0</v>
      </c>
      <c r="J110" s="121">
        <f t="shared" si="68"/>
        <v>0</v>
      </c>
      <c r="K110" s="121">
        <f t="shared" si="68"/>
        <v>0</v>
      </c>
      <c r="L110" s="121">
        <f t="shared" si="68"/>
        <v>0</v>
      </c>
      <c r="M110" s="121">
        <f t="shared" si="68"/>
        <v>0</v>
      </c>
      <c r="N110" s="121">
        <f t="shared" si="68"/>
        <v>0</v>
      </c>
      <c r="O110" s="121">
        <f t="shared" si="68"/>
        <v>0</v>
      </c>
      <c r="Q110" s="121">
        <f t="shared" ref="Q110:Z110" si="69">IF(Q101=1,Q97,Q96)</f>
        <v>0</v>
      </c>
      <c r="R110" s="121">
        <f t="shared" si="69"/>
        <v>0</v>
      </c>
      <c r="S110" s="121">
        <f t="shared" si="69"/>
        <v>0</v>
      </c>
      <c r="T110" s="121">
        <f t="shared" si="69"/>
        <v>0</v>
      </c>
      <c r="U110" s="121">
        <f t="shared" si="69"/>
        <v>0</v>
      </c>
      <c r="V110" s="121">
        <f t="shared" si="69"/>
        <v>0</v>
      </c>
      <c r="W110" s="121">
        <f t="shared" si="69"/>
        <v>0</v>
      </c>
      <c r="X110" s="121">
        <f t="shared" si="69"/>
        <v>0</v>
      </c>
      <c r="Y110" s="121">
        <f t="shared" si="69"/>
        <v>0</v>
      </c>
      <c r="Z110" s="121">
        <f t="shared" si="69"/>
        <v>0</v>
      </c>
    </row>
    <row r="111" spans="2:26" hidden="1" x14ac:dyDescent="0.4">
      <c r="X111" s="20"/>
    </row>
    <row r="112" spans="2:26" hidden="1" x14ac:dyDescent="0.4">
      <c r="F112" s="334" t="s">
        <v>154</v>
      </c>
      <c r="X112" s="20"/>
    </row>
    <row r="113" spans="2:26" hidden="1" x14ac:dyDescent="0.4">
      <c r="B113" s="120" t="s">
        <v>491</v>
      </c>
      <c r="C113" s="228">
        <f t="shared" ref="C113:Z113" si="70">C101</f>
        <v>1</v>
      </c>
      <c r="D113" s="228">
        <f t="shared" si="70"/>
        <v>1</v>
      </c>
      <c r="E113" s="228">
        <f t="shared" si="70"/>
        <v>1</v>
      </c>
      <c r="F113" s="228">
        <f t="shared" si="70"/>
        <v>1</v>
      </c>
      <c r="G113" s="228">
        <f t="shared" si="70"/>
        <v>1</v>
      </c>
      <c r="H113" s="228">
        <f t="shared" si="70"/>
        <v>1</v>
      </c>
      <c r="I113" s="228">
        <f t="shared" si="70"/>
        <v>1</v>
      </c>
      <c r="J113" s="228">
        <f t="shared" si="70"/>
        <v>1</v>
      </c>
      <c r="K113" s="228">
        <f t="shared" si="70"/>
        <v>1</v>
      </c>
      <c r="L113" s="228">
        <f t="shared" si="70"/>
        <v>1</v>
      </c>
      <c r="M113" s="228">
        <f t="shared" si="70"/>
        <v>1</v>
      </c>
      <c r="N113" s="228">
        <f t="shared" si="70"/>
        <v>1</v>
      </c>
      <c r="O113" s="228">
        <f t="shared" si="70"/>
        <v>1</v>
      </c>
      <c r="Q113" s="228">
        <f t="shared" si="70"/>
        <v>1</v>
      </c>
      <c r="R113" s="228">
        <f t="shared" si="70"/>
        <v>1</v>
      </c>
      <c r="S113" s="228">
        <f t="shared" si="70"/>
        <v>1</v>
      </c>
      <c r="T113" s="228">
        <f t="shared" si="70"/>
        <v>1</v>
      </c>
      <c r="U113" s="228">
        <f t="shared" si="70"/>
        <v>1</v>
      </c>
      <c r="V113" s="228">
        <f t="shared" si="70"/>
        <v>1</v>
      </c>
      <c r="W113" s="228">
        <f t="shared" si="70"/>
        <v>1</v>
      </c>
      <c r="X113" s="228">
        <f t="shared" si="70"/>
        <v>1</v>
      </c>
      <c r="Y113" s="228">
        <f t="shared" si="70"/>
        <v>1</v>
      </c>
      <c r="Z113" s="228">
        <f t="shared" si="70"/>
        <v>1</v>
      </c>
    </row>
    <row r="114" spans="2:26" hidden="1" x14ac:dyDescent="0.4">
      <c r="B114" s="120" t="s">
        <v>385</v>
      </c>
      <c r="C114" s="228">
        <f>Unternehmerlohn!$C$40</f>
        <v>0</v>
      </c>
      <c r="D114" s="228">
        <f>Unternehmerlohn!$C$40</f>
        <v>0</v>
      </c>
      <c r="E114" s="228">
        <f>Unternehmerlohn!$C$40</f>
        <v>0</v>
      </c>
      <c r="F114" s="228">
        <f>Unternehmerlohn!$C$40</f>
        <v>0</v>
      </c>
      <c r="G114" s="228">
        <f>Unternehmerlohn!$C$40</f>
        <v>0</v>
      </c>
      <c r="H114" s="228">
        <f>Unternehmerlohn!$C$40</f>
        <v>0</v>
      </c>
      <c r="I114" s="228">
        <f>Unternehmerlohn!$C$40</f>
        <v>0</v>
      </c>
      <c r="J114" s="228">
        <f>Unternehmerlohn!$C$40</f>
        <v>0</v>
      </c>
      <c r="K114" s="228">
        <f>Unternehmerlohn!$C$40</f>
        <v>0</v>
      </c>
      <c r="L114" s="228">
        <f>Unternehmerlohn!$C$40</f>
        <v>0</v>
      </c>
      <c r="M114" s="228">
        <f>Unternehmerlohn!$C$40</f>
        <v>0</v>
      </c>
      <c r="N114" s="228">
        <f>Unternehmerlohn!$C$40</f>
        <v>0</v>
      </c>
      <c r="O114" s="228">
        <f>Unternehmerlohn!$C$40</f>
        <v>0</v>
      </c>
      <c r="Q114" s="228">
        <f>Unternehmerlohn!$C$40*3</f>
        <v>0</v>
      </c>
      <c r="R114" s="228">
        <f>Unternehmerlohn!$C$40*3</f>
        <v>0</v>
      </c>
      <c r="S114" s="228">
        <f>Unternehmerlohn!$C$40*3</f>
        <v>0</v>
      </c>
      <c r="T114" s="228">
        <f>Unternehmerlohn!$C$40*3</f>
        <v>0</v>
      </c>
      <c r="V114" s="228">
        <f>Unternehmerlohn!$C$40*3</f>
        <v>0</v>
      </c>
      <c r="W114" s="228">
        <f>Unternehmerlohn!$C$40*3</f>
        <v>0</v>
      </c>
      <c r="X114" s="228">
        <f>Unternehmerlohn!$C$40*3</f>
        <v>0</v>
      </c>
      <c r="Y114" s="228">
        <f>Unternehmerlohn!$C$40*3</f>
        <v>0</v>
      </c>
    </row>
    <row r="115" spans="2:26" hidden="1" x14ac:dyDescent="0.4">
      <c r="C115" s="813">
        <f>IF(C113=1,C114*C106,0)</f>
        <v>0</v>
      </c>
      <c r="D115" s="813">
        <f>IF(D113=1,D114*C106,0)</f>
        <v>0</v>
      </c>
      <c r="E115" s="813">
        <f>IF(E113=1,E114*C106,0)</f>
        <v>0</v>
      </c>
      <c r="F115" s="813">
        <f>IF(F113=1,F114*C106,0)</f>
        <v>0</v>
      </c>
      <c r="G115" s="813">
        <f>IF(G113=1,G114*C106,0)</f>
        <v>0</v>
      </c>
      <c r="H115" s="813">
        <f>IF(H113=1,H114*C106,0)</f>
        <v>0</v>
      </c>
      <c r="I115" s="813">
        <f>IF(I113=1,I114*C106,0)</f>
        <v>0</v>
      </c>
      <c r="J115" s="813">
        <f>IF(J113=1,J114*C106,0)</f>
        <v>0</v>
      </c>
      <c r="K115" s="813">
        <f>IF(K113=1,K114*C106,0)</f>
        <v>0</v>
      </c>
      <c r="L115" s="813">
        <f>IF(L113=1,L114*C106,0)</f>
        <v>0</v>
      </c>
      <c r="M115" s="813">
        <f>IF(M113=1,M114*C106,0)</f>
        <v>0</v>
      </c>
      <c r="N115" s="813">
        <f>IF(N113=1,N114*C106,0)</f>
        <v>0</v>
      </c>
      <c r="O115" s="813">
        <f>IF(O113=1,O114*C106,0)</f>
        <v>0</v>
      </c>
      <c r="Q115" s="813">
        <f>IF(Q113=1,Q114*C106,0)</f>
        <v>0</v>
      </c>
      <c r="R115" s="813">
        <f>IF(R113=1,R114*C106,0)</f>
        <v>0</v>
      </c>
      <c r="S115" s="813">
        <f>IF(S113=1,S114*C106,0)</f>
        <v>0</v>
      </c>
      <c r="T115" s="813">
        <f>IF(T113=1,T114*C106,0)</f>
        <v>0</v>
      </c>
      <c r="U115" s="815"/>
      <c r="V115" s="813">
        <f>IF(V113=1,V114*C106,0)</f>
        <v>0</v>
      </c>
      <c r="W115" s="813">
        <f>IF(W113=1,W114*C106,0)</f>
        <v>0</v>
      </c>
      <c r="X115" s="813">
        <f>IF(X113=1,X114*C106,0)</f>
        <v>0</v>
      </c>
      <c r="Y115" s="813">
        <f>IF(Y113=1,Y114*C106,0)</f>
        <v>0</v>
      </c>
      <c r="Z115" s="814"/>
    </row>
    <row r="116" spans="2:26" hidden="1" x14ac:dyDescent="0.4">
      <c r="C116" s="228">
        <f>SUM(C114:C115)</f>
        <v>0</v>
      </c>
      <c r="X116" s="20"/>
    </row>
    <row r="117" spans="2:26" hidden="1" x14ac:dyDescent="0.4">
      <c r="C117" s="228"/>
      <c r="D117" s="228"/>
      <c r="E117" s="228"/>
      <c r="F117" s="228"/>
      <c r="G117" s="228"/>
      <c r="H117" s="228"/>
      <c r="I117" s="228"/>
      <c r="J117" s="228"/>
      <c r="K117" s="228"/>
      <c r="L117" s="228"/>
      <c r="M117" s="228"/>
      <c r="N117" s="228"/>
      <c r="O117" s="228"/>
      <c r="X117" s="20"/>
    </row>
    <row r="118" spans="2:26" hidden="1" x14ac:dyDescent="0.4">
      <c r="C118" s="797" t="s">
        <v>520</v>
      </c>
      <c r="D118" s="228"/>
      <c r="E118" s="228"/>
      <c r="F118" s="228"/>
      <c r="G118" s="228"/>
      <c r="H118" s="228"/>
      <c r="I118" s="228"/>
      <c r="J118" s="228"/>
      <c r="K118" s="228"/>
      <c r="L118" s="228"/>
      <c r="M118" s="228"/>
      <c r="N118" s="228"/>
      <c r="O118" s="228"/>
      <c r="X118" s="20"/>
    </row>
    <row r="119" spans="2:26" hidden="1" x14ac:dyDescent="0.4">
      <c r="C119" s="797" t="s">
        <v>521</v>
      </c>
      <c r="X119" s="20"/>
    </row>
    <row r="120" spans="2:26" hidden="1" x14ac:dyDescent="0.4">
      <c r="X120" s="20"/>
    </row>
    <row r="121" spans="2:26" hidden="1" x14ac:dyDescent="0.4">
      <c r="B121" s="121">
        <f>IF(C121="x",0,Deckblatt!$C$83)</f>
        <v>1</v>
      </c>
      <c r="C121" s="812" t="str">
        <f>Unternehmerlohn!$D$43</f>
        <v>y</v>
      </c>
      <c r="X121" s="20"/>
    </row>
    <row r="122" spans="2:26" hidden="1" x14ac:dyDescent="0.4">
      <c r="X122" s="20"/>
    </row>
    <row r="123" spans="2:26" hidden="1" x14ac:dyDescent="0.4">
      <c r="C123" s="121">
        <f>IF(C121="x",0,Deckblatt!$C$83)</f>
        <v>1</v>
      </c>
      <c r="X123" s="20"/>
    </row>
    <row r="124" spans="2:26" hidden="1" x14ac:dyDescent="0.4">
      <c r="D124" s="20" t="s">
        <v>154</v>
      </c>
      <c r="J124" s="20" t="s">
        <v>154</v>
      </c>
      <c r="L124" s="20" t="s">
        <v>154</v>
      </c>
      <c r="X124" s="20"/>
    </row>
    <row r="125" spans="2:26" hidden="1" x14ac:dyDescent="0.4">
      <c r="C125" s="1212" t="s">
        <v>527</v>
      </c>
      <c r="D125" s="1212"/>
      <c r="E125" s="1212"/>
      <c r="F125" s="1212"/>
      <c r="G125" s="1212"/>
      <c r="H125" s="1212"/>
      <c r="I125" s="1212"/>
      <c r="J125" s="1212"/>
      <c r="K125" s="1212"/>
      <c r="L125" s="1212"/>
      <c r="M125" s="1212"/>
      <c r="N125" s="1212"/>
      <c r="O125" s="1212"/>
      <c r="X125" s="20"/>
    </row>
    <row r="126" spans="2:26" hidden="1" x14ac:dyDescent="0.4">
      <c r="C126" s="1199" t="s">
        <v>528</v>
      </c>
      <c r="D126" s="1199"/>
      <c r="E126" s="1199"/>
      <c r="F126" s="1199"/>
      <c r="G126" s="1199"/>
      <c r="H126" s="1199"/>
      <c r="I126" s="1199"/>
      <c r="J126" s="1199"/>
      <c r="K126" s="1199"/>
      <c r="L126" s="1199"/>
      <c r="M126" s="1199"/>
      <c r="X126" s="20"/>
    </row>
    <row r="127" spans="2:26" hidden="1" x14ac:dyDescent="0.4">
      <c r="C127" s="829" t="s">
        <v>519</v>
      </c>
      <c r="I127" s="20" t="s">
        <v>154</v>
      </c>
      <c r="X127" s="20"/>
    </row>
    <row r="128" spans="2:26" hidden="1" x14ac:dyDescent="0.4">
      <c r="X128" s="20"/>
    </row>
    <row r="129" spans="24:24" hidden="1" x14ac:dyDescent="0.4">
      <c r="X129" s="20"/>
    </row>
    <row r="130" spans="24:24" hidden="1" x14ac:dyDescent="0.4">
      <c r="X130" s="20"/>
    </row>
    <row r="131" spans="24:24" hidden="1" x14ac:dyDescent="0.4">
      <c r="X131" s="20"/>
    </row>
    <row r="132" spans="24:24" hidden="1" x14ac:dyDescent="0.4">
      <c r="X132" s="20"/>
    </row>
    <row r="133" spans="24:24" x14ac:dyDescent="0.4">
      <c r="X133" s="20"/>
    </row>
    <row r="134" spans="24:24" x14ac:dyDescent="0.4">
      <c r="X134" s="20"/>
    </row>
    <row r="135" spans="24:24" x14ac:dyDescent="0.4">
      <c r="X135" s="20"/>
    </row>
    <row r="136" spans="24:24" x14ac:dyDescent="0.4">
      <c r="X136" s="20"/>
    </row>
    <row r="137" spans="24:24" x14ac:dyDescent="0.4">
      <c r="X137" s="20"/>
    </row>
    <row r="138" spans="24:24" x14ac:dyDescent="0.4">
      <c r="X138" s="20"/>
    </row>
    <row r="139" spans="24:24" x14ac:dyDescent="0.4">
      <c r="X139" s="20"/>
    </row>
    <row r="140" spans="24:24" x14ac:dyDescent="0.4">
      <c r="X140" s="20"/>
    </row>
    <row r="141" spans="24:24" x14ac:dyDescent="0.4">
      <c r="X141" s="20"/>
    </row>
    <row r="142" spans="24:24" x14ac:dyDescent="0.4">
      <c r="X142" s="20"/>
    </row>
    <row r="143" spans="24:24" x14ac:dyDescent="0.4">
      <c r="X143" s="20"/>
    </row>
    <row r="144" spans="24:24" x14ac:dyDescent="0.4">
      <c r="X144" s="20"/>
    </row>
    <row r="145" spans="24:24" x14ac:dyDescent="0.4">
      <c r="X145" s="20"/>
    </row>
    <row r="146" spans="24:24" x14ac:dyDescent="0.4">
      <c r="X146" s="20"/>
    </row>
    <row r="147" spans="24:24" x14ac:dyDescent="0.4">
      <c r="X147" s="20"/>
    </row>
    <row r="148" spans="24:24" x14ac:dyDescent="0.4">
      <c r="X148" s="20"/>
    </row>
    <row r="149" spans="24:24" x14ac:dyDescent="0.4">
      <c r="X149" s="20"/>
    </row>
    <row r="150" spans="24:24" x14ac:dyDescent="0.4">
      <c r="X150" s="20"/>
    </row>
    <row r="151" spans="24:24" x14ac:dyDescent="0.4">
      <c r="X151" s="20"/>
    </row>
    <row r="152" spans="24:24" x14ac:dyDescent="0.4">
      <c r="X152" s="20"/>
    </row>
    <row r="153" spans="24:24" x14ac:dyDescent="0.4">
      <c r="X153" s="20"/>
    </row>
    <row r="154" spans="24:24" x14ac:dyDescent="0.4">
      <c r="X154" s="20"/>
    </row>
    <row r="155" spans="24:24" x14ac:dyDescent="0.4">
      <c r="X155" s="20"/>
    </row>
    <row r="156" spans="24:24" x14ac:dyDescent="0.4">
      <c r="X156" s="20"/>
    </row>
    <row r="157" spans="24:24" x14ac:dyDescent="0.4">
      <c r="X157" s="20"/>
    </row>
    <row r="158" spans="24:24" x14ac:dyDescent="0.4">
      <c r="X158" s="20"/>
    </row>
    <row r="159" spans="24:24" x14ac:dyDescent="0.4">
      <c r="X159" s="20"/>
    </row>
    <row r="160" spans="24:24" x14ac:dyDescent="0.4">
      <c r="X160" s="20"/>
    </row>
    <row r="161" spans="24:24" x14ac:dyDescent="0.4">
      <c r="X161" s="20"/>
    </row>
    <row r="162" spans="24:24" x14ac:dyDescent="0.4">
      <c r="X162" s="20"/>
    </row>
    <row r="163" spans="24:24" x14ac:dyDescent="0.4">
      <c r="X163" s="20"/>
    </row>
    <row r="164" spans="24:24" x14ac:dyDescent="0.4">
      <c r="X164" s="20"/>
    </row>
    <row r="165" spans="24:24" x14ac:dyDescent="0.4">
      <c r="X165" s="20"/>
    </row>
    <row r="166" spans="24:24" x14ac:dyDescent="0.4">
      <c r="X166" s="20"/>
    </row>
    <row r="167" spans="24:24" x14ac:dyDescent="0.4">
      <c r="X167" s="20"/>
    </row>
    <row r="168" spans="24:24" x14ac:dyDescent="0.4">
      <c r="X168" s="20"/>
    </row>
    <row r="169" spans="24:24" x14ac:dyDescent="0.4">
      <c r="X169" s="20"/>
    </row>
    <row r="170" spans="24:24" x14ac:dyDescent="0.4">
      <c r="X170" s="20"/>
    </row>
    <row r="171" spans="24:24" x14ac:dyDescent="0.4">
      <c r="X171" s="20"/>
    </row>
    <row r="172" spans="24:24" x14ac:dyDescent="0.4">
      <c r="X172" s="20"/>
    </row>
    <row r="173" spans="24:24" x14ac:dyDescent="0.4">
      <c r="X173" s="20"/>
    </row>
    <row r="174" spans="24:24" x14ac:dyDescent="0.4">
      <c r="X174" s="20"/>
    </row>
    <row r="175" spans="24:24" x14ac:dyDescent="0.4">
      <c r="X175" s="20"/>
    </row>
    <row r="176" spans="24:24" x14ac:dyDescent="0.4">
      <c r="X176" s="20"/>
    </row>
    <row r="177" spans="24:24" x14ac:dyDescent="0.4">
      <c r="X177" s="20"/>
    </row>
    <row r="178" spans="24:24" x14ac:dyDescent="0.4">
      <c r="X178" s="20"/>
    </row>
    <row r="179" spans="24:24" x14ac:dyDescent="0.4">
      <c r="X179" s="20"/>
    </row>
    <row r="180" spans="24:24" x14ac:dyDescent="0.4">
      <c r="X180" s="20"/>
    </row>
    <row r="181" spans="24:24" x14ac:dyDescent="0.4">
      <c r="X181" s="20"/>
    </row>
    <row r="182" spans="24:24" x14ac:dyDescent="0.4">
      <c r="X182" s="20"/>
    </row>
    <row r="183" spans="24:24" x14ac:dyDescent="0.4">
      <c r="X183" s="20"/>
    </row>
    <row r="184" spans="24:24" x14ac:dyDescent="0.4">
      <c r="X184" s="20"/>
    </row>
    <row r="185" spans="24:24" x14ac:dyDescent="0.4">
      <c r="X185" s="20"/>
    </row>
    <row r="186" spans="24:24" x14ac:dyDescent="0.4">
      <c r="X186" s="20"/>
    </row>
    <row r="187" spans="24:24" x14ac:dyDescent="0.4">
      <c r="X187" s="20"/>
    </row>
    <row r="188" spans="24:24" x14ac:dyDescent="0.4">
      <c r="X188" s="20"/>
    </row>
    <row r="189" spans="24:24" x14ac:dyDescent="0.4">
      <c r="X189" s="20"/>
    </row>
    <row r="190" spans="24:24" x14ac:dyDescent="0.4">
      <c r="X190" s="20"/>
    </row>
    <row r="191" spans="24:24" x14ac:dyDescent="0.4">
      <c r="X191" s="20"/>
    </row>
    <row r="192" spans="24:24" x14ac:dyDescent="0.4">
      <c r="X192" s="20"/>
    </row>
    <row r="193" spans="24:24" x14ac:dyDescent="0.4">
      <c r="X193" s="20"/>
    </row>
    <row r="194" spans="24:24" x14ac:dyDescent="0.4">
      <c r="X194" s="20"/>
    </row>
    <row r="195" spans="24:24" x14ac:dyDescent="0.4">
      <c r="X195" s="20"/>
    </row>
    <row r="196" spans="24:24" x14ac:dyDescent="0.4">
      <c r="X196" s="20"/>
    </row>
    <row r="197" spans="24:24" x14ac:dyDescent="0.4">
      <c r="X197" s="20"/>
    </row>
    <row r="198" spans="24:24" x14ac:dyDescent="0.4">
      <c r="X198" s="20"/>
    </row>
    <row r="199" spans="24:24" x14ac:dyDescent="0.4">
      <c r="X199" s="20"/>
    </row>
    <row r="200" spans="24:24" x14ac:dyDescent="0.4">
      <c r="X200" s="20"/>
    </row>
    <row r="201" spans="24:24" x14ac:dyDescent="0.4">
      <c r="X201" s="20"/>
    </row>
    <row r="202" spans="24:24" x14ac:dyDescent="0.4">
      <c r="X202" s="20"/>
    </row>
    <row r="203" spans="24:24" x14ac:dyDescent="0.4">
      <c r="X203" s="20"/>
    </row>
    <row r="204" spans="24:24" x14ac:dyDescent="0.4">
      <c r="X204" s="20"/>
    </row>
    <row r="205" spans="24:24" x14ac:dyDescent="0.4">
      <c r="X205" s="20"/>
    </row>
    <row r="206" spans="24:24" x14ac:dyDescent="0.4">
      <c r="X206" s="20"/>
    </row>
    <row r="207" spans="24:24" x14ac:dyDescent="0.4">
      <c r="X207" s="20"/>
    </row>
    <row r="208" spans="24:24" x14ac:dyDescent="0.4">
      <c r="X208" s="20"/>
    </row>
    <row r="209" spans="24:24" x14ac:dyDescent="0.4">
      <c r="X209" s="20"/>
    </row>
    <row r="210" spans="24:24" x14ac:dyDescent="0.4">
      <c r="X210" s="20"/>
    </row>
    <row r="211" spans="24:24" x14ac:dyDescent="0.4">
      <c r="X211" s="20"/>
    </row>
    <row r="212" spans="24:24" x14ac:dyDescent="0.4">
      <c r="X212" s="20"/>
    </row>
    <row r="213" spans="24:24" x14ac:dyDescent="0.4">
      <c r="X213" s="20"/>
    </row>
    <row r="214" spans="24:24" x14ac:dyDescent="0.4">
      <c r="X214" s="20"/>
    </row>
    <row r="215" spans="24:24" x14ac:dyDescent="0.4">
      <c r="X215" s="20"/>
    </row>
    <row r="216" spans="24:24" x14ac:dyDescent="0.4">
      <c r="X216" s="20"/>
    </row>
    <row r="217" spans="24:24" x14ac:dyDescent="0.4">
      <c r="X217" s="20"/>
    </row>
    <row r="218" spans="24:24" x14ac:dyDescent="0.4">
      <c r="X218" s="20"/>
    </row>
    <row r="219" spans="24:24" x14ac:dyDescent="0.4">
      <c r="X219" s="20"/>
    </row>
    <row r="220" spans="24:24" x14ac:dyDescent="0.4">
      <c r="X220" s="20"/>
    </row>
    <row r="221" spans="24:24" x14ac:dyDescent="0.4">
      <c r="X221" s="20"/>
    </row>
    <row r="222" spans="24:24" x14ac:dyDescent="0.4">
      <c r="X222" s="20"/>
    </row>
    <row r="223" spans="24:24" x14ac:dyDescent="0.4">
      <c r="X223" s="20"/>
    </row>
    <row r="224" spans="24:24" x14ac:dyDescent="0.4">
      <c r="X224" s="20"/>
    </row>
    <row r="225" spans="24:24" x14ac:dyDescent="0.4">
      <c r="X225" s="20"/>
    </row>
    <row r="226" spans="24:24" x14ac:dyDescent="0.4">
      <c r="X226" s="20"/>
    </row>
    <row r="227" spans="24:24" x14ac:dyDescent="0.4">
      <c r="X227" s="20"/>
    </row>
    <row r="228" spans="24:24" x14ac:dyDescent="0.4">
      <c r="X228" s="20"/>
    </row>
    <row r="229" spans="24:24" x14ac:dyDescent="0.4">
      <c r="X229" s="20"/>
    </row>
    <row r="230" spans="24:24" x14ac:dyDescent="0.4">
      <c r="X230" s="20"/>
    </row>
    <row r="231" spans="24:24" x14ac:dyDescent="0.4">
      <c r="X231" s="20"/>
    </row>
    <row r="232" spans="24:24" x14ac:dyDescent="0.4">
      <c r="X232" s="20"/>
    </row>
    <row r="233" spans="24:24" x14ac:dyDescent="0.4">
      <c r="X233" s="20"/>
    </row>
    <row r="234" spans="24:24" x14ac:dyDescent="0.4">
      <c r="X234" s="20"/>
    </row>
    <row r="235" spans="24:24" x14ac:dyDescent="0.4">
      <c r="X235" s="20"/>
    </row>
    <row r="236" spans="24:24" x14ac:dyDescent="0.4">
      <c r="X236" s="20"/>
    </row>
    <row r="237" spans="24:24" x14ac:dyDescent="0.4">
      <c r="X237" s="20"/>
    </row>
    <row r="238" spans="24:24" x14ac:dyDescent="0.4">
      <c r="X238" s="20"/>
    </row>
    <row r="239" spans="24:24" x14ac:dyDescent="0.4">
      <c r="X239" s="20"/>
    </row>
    <row r="240" spans="24:24" x14ac:dyDescent="0.4">
      <c r="X240" s="20"/>
    </row>
    <row r="241" spans="24:24" x14ac:dyDescent="0.4">
      <c r="X241" s="20"/>
    </row>
    <row r="242" spans="24:24" x14ac:dyDescent="0.4">
      <c r="X242" s="20"/>
    </row>
    <row r="243" spans="24:24" x14ac:dyDescent="0.4">
      <c r="X243" s="20"/>
    </row>
    <row r="244" spans="24:24" x14ac:dyDescent="0.4">
      <c r="X244" s="20"/>
    </row>
    <row r="245" spans="24:24" x14ac:dyDescent="0.4">
      <c r="X245" s="20"/>
    </row>
    <row r="246" spans="24:24" x14ac:dyDescent="0.4">
      <c r="X246" s="20"/>
    </row>
    <row r="247" spans="24:24" x14ac:dyDescent="0.4">
      <c r="X247" s="20"/>
    </row>
    <row r="248" spans="24:24" x14ac:dyDescent="0.4">
      <c r="X248" s="20"/>
    </row>
    <row r="249" spans="24:24" x14ac:dyDescent="0.4">
      <c r="X249" s="20"/>
    </row>
    <row r="250" spans="24:24" x14ac:dyDescent="0.4">
      <c r="X250" s="20"/>
    </row>
    <row r="251" spans="24:24" x14ac:dyDescent="0.4">
      <c r="X251" s="20"/>
    </row>
    <row r="252" spans="24:24" x14ac:dyDescent="0.4">
      <c r="X252" s="20"/>
    </row>
    <row r="253" spans="24:24" x14ac:dyDescent="0.4">
      <c r="X253" s="20"/>
    </row>
    <row r="254" spans="24:24" x14ac:dyDescent="0.4">
      <c r="X254" s="20"/>
    </row>
    <row r="255" spans="24:24" x14ac:dyDescent="0.4">
      <c r="X255" s="20"/>
    </row>
    <row r="256" spans="24:24" x14ac:dyDescent="0.4">
      <c r="X256" s="20"/>
    </row>
    <row r="257" spans="24:24" x14ac:dyDescent="0.4">
      <c r="X257" s="20"/>
    </row>
    <row r="258" spans="24:24" x14ac:dyDescent="0.4">
      <c r="X258" s="20"/>
    </row>
    <row r="259" spans="24:24" x14ac:dyDescent="0.4">
      <c r="X259" s="20"/>
    </row>
    <row r="260" spans="24:24" x14ac:dyDescent="0.4">
      <c r="X260" s="20"/>
    </row>
    <row r="261" spans="24:24" x14ac:dyDescent="0.4">
      <c r="X261" s="20"/>
    </row>
    <row r="262" spans="24:24" x14ac:dyDescent="0.4">
      <c r="X262" s="20"/>
    </row>
    <row r="263" spans="24:24" x14ac:dyDescent="0.4">
      <c r="X263" s="20"/>
    </row>
    <row r="264" spans="24:24" x14ac:dyDescent="0.4">
      <c r="X264" s="20"/>
    </row>
    <row r="265" spans="24:24" x14ac:dyDescent="0.4">
      <c r="X265" s="20"/>
    </row>
    <row r="266" spans="24:24" x14ac:dyDescent="0.4">
      <c r="X266" s="20"/>
    </row>
    <row r="267" spans="24:24" x14ac:dyDescent="0.4">
      <c r="X267" s="20"/>
    </row>
    <row r="268" spans="24:24" x14ac:dyDescent="0.4">
      <c r="X268" s="20"/>
    </row>
    <row r="269" spans="24:24" x14ac:dyDescent="0.4">
      <c r="X269" s="20"/>
    </row>
    <row r="270" spans="24:24" x14ac:dyDescent="0.4">
      <c r="X270" s="20"/>
    </row>
    <row r="271" spans="24:24" x14ac:dyDescent="0.4">
      <c r="X271" s="20"/>
    </row>
    <row r="272" spans="24:24" x14ac:dyDescent="0.4">
      <c r="X272" s="20"/>
    </row>
    <row r="273" spans="24:24" x14ac:dyDescent="0.4">
      <c r="X273" s="20"/>
    </row>
    <row r="274" spans="24:24" x14ac:dyDescent="0.4">
      <c r="X274" s="20"/>
    </row>
    <row r="275" spans="24:24" x14ac:dyDescent="0.4">
      <c r="X275" s="20"/>
    </row>
    <row r="276" spans="24:24" x14ac:dyDescent="0.4">
      <c r="X276" s="20"/>
    </row>
    <row r="277" spans="24:24" x14ac:dyDescent="0.4">
      <c r="X277" s="20"/>
    </row>
    <row r="278" spans="24:24" x14ac:dyDescent="0.4">
      <c r="X278" s="20"/>
    </row>
    <row r="279" spans="24:24" x14ac:dyDescent="0.4">
      <c r="X279" s="20"/>
    </row>
    <row r="280" spans="24:24" x14ac:dyDescent="0.4">
      <c r="X280" s="20"/>
    </row>
    <row r="281" spans="24:24" x14ac:dyDescent="0.4">
      <c r="X281" s="20"/>
    </row>
    <row r="282" spans="24:24" x14ac:dyDescent="0.4">
      <c r="X282" s="20"/>
    </row>
    <row r="283" spans="24:24" x14ac:dyDescent="0.4">
      <c r="X283" s="20"/>
    </row>
    <row r="284" spans="24:24" x14ac:dyDescent="0.4">
      <c r="X284" s="20"/>
    </row>
    <row r="285" spans="24:24" x14ac:dyDescent="0.4">
      <c r="X285" s="20"/>
    </row>
    <row r="286" spans="24:24" x14ac:dyDescent="0.4">
      <c r="X286" s="20"/>
    </row>
    <row r="287" spans="24:24" x14ac:dyDescent="0.4">
      <c r="X287" s="20"/>
    </row>
    <row r="288" spans="24:24" x14ac:dyDescent="0.4">
      <c r="X288" s="20"/>
    </row>
    <row r="289" spans="24:24" x14ac:dyDescent="0.4">
      <c r="X289" s="20"/>
    </row>
    <row r="290" spans="24:24" x14ac:dyDescent="0.4">
      <c r="X290" s="20"/>
    </row>
    <row r="291" spans="24:24" x14ac:dyDescent="0.4">
      <c r="X291" s="20"/>
    </row>
    <row r="292" spans="24:24" x14ac:dyDescent="0.4">
      <c r="X292" s="20"/>
    </row>
    <row r="293" spans="24:24" x14ac:dyDescent="0.4">
      <c r="X293" s="20"/>
    </row>
    <row r="294" spans="24:24" x14ac:dyDescent="0.4">
      <c r="X294" s="20"/>
    </row>
    <row r="295" spans="24:24" x14ac:dyDescent="0.4">
      <c r="X295" s="20"/>
    </row>
    <row r="296" spans="24:24" x14ac:dyDescent="0.4">
      <c r="X296" s="20"/>
    </row>
    <row r="297" spans="24:24" x14ac:dyDescent="0.4">
      <c r="X297" s="20"/>
    </row>
    <row r="298" spans="24:24" x14ac:dyDescent="0.4">
      <c r="X298" s="20"/>
    </row>
    <row r="299" spans="24:24" x14ac:dyDescent="0.4">
      <c r="X299" s="20"/>
    </row>
    <row r="300" spans="24:24" x14ac:dyDescent="0.4">
      <c r="X300" s="20"/>
    </row>
    <row r="301" spans="24:24" x14ac:dyDescent="0.4">
      <c r="X301" s="20"/>
    </row>
    <row r="302" spans="24:24" x14ac:dyDescent="0.4">
      <c r="X302" s="20"/>
    </row>
    <row r="303" spans="24:24" x14ac:dyDescent="0.4">
      <c r="X303" s="20"/>
    </row>
    <row r="304" spans="24:24" x14ac:dyDescent="0.4">
      <c r="X304" s="20"/>
    </row>
    <row r="305" spans="24:24" x14ac:dyDescent="0.4">
      <c r="X305" s="20"/>
    </row>
    <row r="306" spans="24:24" x14ac:dyDescent="0.4">
      <c r="X306" s="20"/>
    </row>
    <row r="307" spans="24:24" x14ac:dyDescent="0.4">
      <c r="X307" s="20"/>
    </row>
    <row r="308" spans="24:24" x14ac:dyDescent="0.4">
      <c r="X308" s="20"/>
    </row>
    <row r="309" spans="24:24" x14ac:dyDescent="0.4">
      <c r="X309" s="20"/>
    </row>
    <row r="310" spans="24:24" x14ac:dyDescent="0.4">
      <c r="X310" s="20"/>
    </row>
    <row r="311" spans="24:24" x14ac:dyDescent="0.4">
      <c r="X311" s="20"/>
    </row>
    <row r="312" spans="24:24" x14ac:dyDescent="0.4">
      <c r="X312" s="20"/>
    </row>
    <row r="313" spans="24:24" x14ac:dyDescent="0.4">
      <c r="X313" s="20"/>
    </row>
    <row r="314" spans="24:24" x14ac:dyDescent="0.4">
      <c r="X314" s="20"/>
    </row>
    <row r="315" spans="24:24" x14ac:dyDescent="0.4">
      <c r="X315" s="20"/>
    </row>
    <row r="316" spans="24:24" x14ac:dyDescent="0.4">
      <c r="X316" s="20"/>
    </row>
    <row r="317" spans="24:24" x14ac:dyDescent="0.4">
      <c r="X317" s="20"/>
    </row>
    <row r="318" spans="24:24" x14ac:dyDescent="0.4">
      <c r="X318" s="20"/>
    </row>
    <row r="319" spans="24:24" x14ac:dyDescent="0.4">
      <c r="X319" s="20"/>
    </row>
    <row r="320" spans="24:24" x14ac:dyDescent="0.4">
      <c r="X320" s="20"/>
    </row>
    <row r="321" spans="24:24" x14ac:dyDescent="0.4">
      <c r="X321" s="20"/>
    </row>
    <row r="322" spans="24:24" x14ac:dyDescent="0.4">
      <c r="X322" s="20"/>
    </row>
    <row r="323" spans="24:24" x14ac:dyDescent="0.4">
      <c r="X323" s="20"/>
    </row>
    <row r="324" spans="24:24" x14ac:dyDescent="0.4">
      <c r="X324" s="20"/>
    </row>
    <row r="325" spans="24:24" x14ac:dyDescent="0.4">
      <c r="X325" s="20"/>
    </row>
    <row r="326" spans="24:24" x14ac:dyDescent="0.4">
      <c r="X326" s="20"/>
    </row>
    <row r="327" spans="24:24" x14ac:dyDescent="0.4">
      <c r="X327" s="20"/>
    </row>
    <row r="328" spans="24:24" x14ac:dyDescent="0.4">
      <c r="X328" s="20"/>
    </row>
    <row r="329" spans="24:24" x14ac:dyDescent="0.4">
      <c r="X329" s="20"/>
    </row>
    <row r="330" spans="24:24" x14ac:dyDescent="0.4">
      <c r="X330" s="20"/>
    </row>
    <row r="331" spans="24:24" x14ac:dyDescent="0.4">
      <c r="X331" s="20"/>
    </row>
    <row r="332" spans="24:24" x14ac:dyDescent="0.4">
      <c r="X332" s="20"/>
    </row>
    <row r="333" spans="24:24" x14ac:dyDescent="0.4">
      <c r="X333" s="20"/>
    </row>
    <row r="334" spans="24:24" x14ac:dyDescent="0.4">
      <c r="X334" s="20"/>
    </row>
    <row r="335" spans="24:24" x14ac:dyDescent="0.4">
      <c r="X335" s="20"/>
    </row>
    <row r="336" spans="24:24" x14ac:dyDescent="0.4">
      <c r="X336" s="20"/>
    </row>
    <row r="337" spans="24:24" x14ac:dyDescent="0.4">
      <c r="X337" s="20"/>
    </row>
    <row r="338" spans="24:24" x14ac:dyDescent="0.4">
      <c r="X338" s="20"/>
    </row>
    <row r="339" spans="24:24" x14ac:dyDescent="0.4">
      <c r="X339" s="20"/>
    </row>
    <row r="340" spans="24:24" x14ac:dyDescent="0.4">
      <c r="X340" s="20"/>
    </row>
    <row r="341" spans="24:24" x14ac:dyDescent="0.4">
      <c r="X341" s="20"/>
    </row>
    <row r="342" spans="24:24" x14ac:dyDescent="0.4">
      <c r="X342" s="20"/>
    </row>
    <row r="343" spans="24:24" x14ac:dyDescent="0.4">
      <c r="X343" s="20"/>
    </row>
    <row r="344" spans="24:24" x14ac:dyDescent="0.4">
      <c r="X344" s="20"/>
    </row>
    <row r="345" spans="24:24" x14ac:dyDescent="0.4">
      <c r="X345" s="20"/>
    </row>
    <row r="346" spans="24:24" x14ac:dyDescent="0.4">
      <c r="X346" s="20"/>
    </row>
    <row r="347" spans="24:24" x14ac:dyDescent="0.4">
      <c r="X347" s="20"/>
    </row>
    <row r="348" spans="24:24" x14ac:dyDescent="0.4">
      <c r="X348" s="20"/>
    </row>
    <row r="349" spans="24:24" x14ac:dyDescent="0.4">
      <c r="X349" s="20"/>
    </row>
    <row r="350" spans="24:24" x14ac:dyDescent="0.4">
      <c r="X350" s="20"/>
    </row>
    <row r="351" spans="24:24" x14ac:dyDescent="0.4">
      <c r="X351" s="20"/>
    </row>
    <row r="352" spans="24:24" x14ac:dyDescent="0.4">
      <c r="X352" s="20"/>
    </row>
    <row r="353" spans="24:24" x14ac:dyDescent="0.4">
      <c r="X353" s="20"/>
    </row>
    <row r="354" spans="24:24" x14ac:dyDescent="0.4">
      <c r="X354" s="20"/>
    </row>
    <row r="355" spans="24:24" x14ac:dyDescent="0.4">
      <c r="X355" s="20"/>
    </row>
    <row r="356" spans="24:24" x14ac:dyDescent="0.4">
      <c r="X356" s="20"/>
    </row>
    <row r="357" spans="24:24" x14ac:dyDescent="0.4">
      <c r="X357" s="20"/>
    </row>
    <row r="358" spans="24:24" x14ac:dyDescent="0.4">
      <c r="X358" s="20"/>
    </row>
    <row r="359" spans="24:24" x14ac:dyDescent="0.4">
      <c r="X359" s="20"/>
    </row>
    <row r="360" spans="24:24" x14ac:dyDescent="0.4">
      <c r="X360" s="20"/>
    </row>
    <row r="361" spans="24:24" x14ac:dyDescent="0.4">
      <c r="X361" s="20"/>
    </row>
    <row r="362" spans="24:24" x14ac:dyDescent="0.4">
      <c r="X362" s="20"/>
    </row>
    <row r="363" spans="24:24" x14ac:dyDescent="0.4">
      <c r="X363" s="20"/>
    </row>
    <row r="364" spans="24:24" x14ac:dyDescent="0.4">
      <c r="X364" s="20"/>
    </row>
    <row r="365" spans="24:24" x14ac:dyDescent="0.4">
      <c r="X365" s="20"/>
    </row>
    <row r="366" spans="24:24" x14ac:dyDescent="0.4">
      <c r="X366" s="20"/>
    </row>
    <row r="367" spans="24:24" x14ac:dyDescent="0.4">
      <c r="X367" s="20"/>
    </row>
    <row r="368" spans="24:24" x14ac:dyDescent="0.4">
      <c r="X368" s="20"/>
    </row>
    <row r="369" spans="24:24" x14ac:dyDescent="0.4">
      <c r="X369" s="20"/>
    </row>
    <row r="370" spans="24:24" x14ac:dyDescent="0.4">
      <c r="X370" s="20"/>
    </row>
    <row r="371" spans="24:24" x14ac:dyDescent="0.4">
      <c r="X371" s="20"/>
    </row>
    <row r="372" spans="24:24" x14ac:dyDescent="0.4">
      <c r="X372" s="20"/>
    </row>
    <row r="373" spans="24:24" x14ac:dyDescent="0.4">
      <c r="X373" s="20"/>
    </row>
    <row r="374" spans="24:24" x14ac:dyDescent="0.4">
      <c r="X374" s="20"/>
    </row>
    <row r="375" spans="24:24" x14ac:dyDescent="0.4">
      <c r="X375" s="20"/>
    </row>
    <row r="376" spans="24:24" x14ac:dyDescent="0.4">
      <c r="X376" s="20"/>
    </row>
    <row r="377" spans="24:24" x14ac:dyDescent="0.4">
      <c r="X377" s="20"/>
    </row>
    <row r="378" spans="24:24" x14ac:dyDescent="0.4">
      <c r="X378" s="20"/>
    </row>
    <row r="379" spans="24:24" x14ac:dyDescent="0.4">
      <c r="X379" s="20"/>
    </row>
    <row r="380" spans="24:24" x14ac:dyDescent="0.4">
      <c r="X380" s="20"/>
    </row>
    <row r="381" spans="24:24" x14ac:dyDescent="0.4">
      <c r="X381" s="20"/>
    </row>
    <row r="382" spans="24:24" x14ac:dyDescent="0.4">
      <c r="X382" s="20"/>
    </row>
    <row r="383" spans="24:24" x14ac:dyDescent="0.4">
      <c r="X383" s="20"/>
    </row>
    <row r="384" spans="24:24" x14ac:dyDescent="0.4">
      <c r="X384" s="20"/>
    </row>
    <row r="385" spans="24:24" x14ac:dyDescent="0.4">
      <c r="X385" s="20"/>
    </row>
    <row r="386" spans="24:24" x14ac:dyDescent="0.4">
      <c r="X386" s="20"/>
    </row>
    <row r="387" spans="24:24" x14ac:dyDescent="0.4">
      <c r="X387" s="20"/>
    </row>
    <row r="388" spans="24:24" x14ac:dyDescent="0.4">
      <c r="X388" s="20"/>
    </row>
    <row r="389" spans="24:24" x14ac:dyDescent="0.4">
      <c r="X389" s="20"/>
    </row>
    <row r="390" spans="24:24" x14ac:dyDescent="0.4">
      <c r="X390" s="20"/>
    </row>
    <row r="391" spans="24:24" x14ac:dyDescent="0.4">
      <c r="X391" s="20"/>
    </row>
    <row r="392" spans="24:24" x14ac:dyDescent="0.4">
      <c r="X392" s="20"/>
    </row>
    <row r="393" spans="24:24" x14ac:dyDescent="0.4">
      <c r="X393" s="20"/>
    </row>
    <row r="394" spans="24:24" x14ac:dyDescent="0.4">
      <c r="X394" s="20"/>
    </row>
    <row r="395" spans="24:24" x14ac:dyDescent="0.4">
      <c r="X395" s="20"/>
    </row>
    <row r="396" spans="24:24" x14ac:dyDescent="0.4">
      <c r="X396" s="20"/>
    </row>
    <row r="397" spans="24:24" x14ac:dyDescent="0.4">
      <c r="X397" s="20"/>
    </row>
    <row r="398" spans="24:24" x14ac:dyDescent="0.4">
      <c r="X398" s="20"/>
    </row>
    <row r="399" spans="24:24" x14ac:dyDescent="0.4">
      <c r="X399" s="20"/>
    </row>
    <row r="400" spans="24:24" x14ac:dyDescent="0.4">
      <c r="X400" s="20"/>
    </row>
    <row r="401" spans="24:24" x14ac:dyDescent="0.4">
      <c r="X401" s="20"/>
    </row>
    <row r="402" spans="24:24" x14ac:dyDescent="0.4">
      <c r="X402" s="20"/>
    </row>
    <row r="403" spans="24:24" x14ac:dyDescent="0.4">
      <c r="X403" s="20"/>
    </row>
    <row r="404" spans="24:24" x14ac:dyDescent="0.4">
      <c r="X404" s="20"/>
    </row>
    <row r="405" spans="24:24" x14ac:dyDescent="0.4">
      <c r="X405" s="20"/>
    </row>
    <row r="406" spans="24:24" x14ac:dyDescent="0.4">
      <c r="X406" s="20"/>
    </row>
    <row r="407" spans="24:24" x14ac:dyDescent="0.4">
      <c r="X407" s="20"/>
    </row>
    <row r="408" spans="24:24" x14ac:dyDescent="0.4">
      <c r="X408" s="20"/>
    </row>
    <row r="409" spans="24:24" x14ac:dyDescent="0.4">
      <c r="X409" s="20"/>
    </row>
    <row r="410" spans="24:24" x14ac:dyDescent="0.4">
      <c r="X410" s="20"/>
    </row>
    <row r="411" spans="24:24" x14ac:dyDescent="0.4">
      <c r="X411" s="20"/>
    </row>
    <row r="412" spans="24:24" x14ac:dyDescent="0.4">
      <c r="X412" s="20"/>
    </row>
    <row r="413" spans="24:24" x14ac:dyDescent="0.4">
      <c r="X413" s="20"/>
    </row>
    <row r="414" spans="24:24" x14ac:dyDescent="0.4">
      <c r="X414" s="20"/>
    </row>
    <row r="415" spans="24:24" x14ac:dyDescent="0.4">
      <c r="X415" s="20"/>
    </row>
    <row r="416" spans="24:24" x14ac:dyDescent="0.4">
      <c r="X416" s="20"/>
    </row>
    <row r="417" spans="24:24" x14ac:dyDescent="0.4">
      <c r="X417" s="20"/>
    </row>
    <row r="418" spans="24:24" x14ac:dyDescent="0.4">
      <c r="X418" s="20"/>
    </row>
    <row r="419" spans="24:24" x14ac:dyDescent="0.4">
      <c r="X419" s="20"/>
    </row>
    <row r="420" spans="24:24" x14ac:dyDescent="0.4">
      <c r="X420" s="20"/>
    </row>
    <row r="421" spans="24:24" x14ac:dyDescent="0.4">
      <c r="X421" s="20"/>
    </row>
    <row r="422" spans="24:24" x14ac:dyDescent="0.4">
      <c r="X422" s="20"/>
    </row>
    <row r="423" spans="24:24" x14ac:dyDescent="0.4">
      <c r="X423" s="20"/>
    </row>
    <row r="424" spans="24:24" x14ac:dyDescent="0.4">
      <c r="X424" s="20"/>
    </row>
    <row r="425" spans="24:24" x14ac:dyDescent="0.4">
      <c r="X425" s="20"/>
    </row>
    <row r="426" spans="24:24" x14ac:dyDescent="0.4">
      <c r="X426" s="20"/>
    </row>
    <row r="427" spans="24:24" x14ac:dyDescent="0.4">
      <c r="X427" s="20"/>
    </row>
    <row r="428" spans="24:24" x14ac:dyDescent="0.4">
      <c r="X428" s="20"/>
    </row>
    <row r="429" spans="24:24" x14ac:dyDescent="0.4">
      <c r="X429" s="20"/>
    </row>
    <row r="430" spans="24:24" x14ac:dyDescent="0.4">
      <c r="X430" s="20"/>
    </row>
    <row r="431" spans="24:24" x14ac:dyDescent="0.4">
      <c r="X431" s="20"/>
    </row>
    <row r="432" spans="24:24" x14ac:dyDescent="0.4">
      <c r="X432" s="20"/>
    </row>
    <row r="433" spans="24:24" x14ac:dyDescent="0.4">
      <c r="X433" s="20"/>
    </row>
    <row r="434" spans="24:24" x14ac:dyDescent="0.4">
      <c r="X434" s="20"/>
    </row>
    <row r="435" spans="24:24" x14ac:dyDescent="0.4">
      <c r="X435" s="20"/>
    </row>
    <row r="436" spans="24:24" x14ac:dyDescent="0.4">
      <c r="X436" s="20"/>
    </row>
    <row r="437" spans="24:24" x14ac:dyDescent="0.4">
      <c r="X437" s="20"/>
    </row>
    <row r="438" spans="24:24" x14ac:dyDescent="0.4">
      <c r="X438" s="20"/>
    </row>
    <row r="439" spans="24:24" x14ac:dyDescent="0.4">
      <c r="X439" s="20"/>
    </row>
    <row r="440" spans="24:24" x14ac:dyDescent="0.4">
      <c r="X440" s="20"/>
    </row>
    <row r="441" spans="24:24" x14ac:dyDescent="0.4">
      <c r="X441" s="20"/>
    </row>
    <row r="442" spans="24:24" x14ac:dyDescent="0.4">
      <c r="X442" s="20"/>
    </row>
    <row r="443" spans="24:24" x14ac:dyDescent="0.4">
      <c r="X443" s="20"/>
    </row>
    <row r="444" spans="24:24" x14ac:dyDescent="0.4">
      <c r="X444" s="20"/>
    </row>
    <row r="445" spans="24:24" x14ac:dyDescent="0.4">
      <c r="X445" s="20"/>
    </row>
    <row r="446" spans="24:24" x14ac:dyDescent="0.4">
      <c r="X446" s="20"/>
    </row>
    <row r="447" spans="24:24" x14ac:dyDescent="0.4">
      <c r="X447" s="20"/>
    </row>
    <row r="448" spans="24:24" x14ac:dyDescent="0.4">
      <c r="X448" s="20"/>
    </row>
    <row r="449" spans="24:24" x14ac:dyDescent="0.4">
      <c r="X449" s="20"/>
    </row>
    <row r="450" spans="24:24" x14ac:dyDescent="0.4">
      <c r="X450" s="20"/>
    </row>
    <row r="451" spans="24:24" x14ac:dyDescent="0.4">
      <c r="X451" s="20"/>
    </row>
    <row r="452" spans="24:24" x14ac:dyDescent="0.4">
      <c r="X452" s="20"/>
    </row>
    <row r="453" spans="24:24" x14ac:dyDescent="0.4">
      <c r="X453" s="20"/>
    </row>
    <row r="454" spans="24:24" x14ac:dyDescent="0.4">
      <c r="X454" s="20"/>
    </row>
    <row r="455" spans="24:24" x14ac:dyDescent="0.4">
      <c r="X455" s="20"/>
    </row>
    <row r="456" spans="24:24" x14ac:dyDescent="0.4">
      <c r="X456" s="20"/>
    </row>
    <row r="457" spans="24:24" x14ac:dyDescent="0.4">
      <c r="X457" s="20"/>
    </row>
    <row r="458" spans="24:24" x14ac:dyDescent="0.4">
      <c r="X458" s="20"/>
    </row>
    <row r="459" spans="24:24" x14ac:dyDescent="0.4">
      <c r="X459" s="20"/>
    </row>
    <row r="460" spans="24:24" x14ac:dyDescent="0.4">
      <c r="X460" s="20"/>
    </row>
    <row r="461" spans="24:24" x14ac:dyDescent="0.4">
      <c r="X461" s="20"/>
    </row>
    <row r="462" spans="24:24" x14ac:dyDescent="0.4">
      <c r="X462" s="20"/>
    </row>
    <row r="463" spans="24:24" x14ac:dyDescent="0.4">
      <c r="X463" s="20"/>
    </row>
    <row r="464" spans="24:24" x14ac:dyDescent="0.4">
      <c r="X464" s="20"/>
    </row>
    <row r="465" spans="24:24" x14ac:dyDescent="0.4">
      <c r="X465" s="20"/>
    </row>
    <row r="466" spans="24:24" x14ac:dyDescent="0.4">
      <c r="X466" s="20"/>
    </row>
    <row r="467" spans="24:24" x14ac:dyDescent="0.4">
      <c r="X467" s="20"/>
    </row>
    <row r="468" spans="24:24" x14ac:dyDescent="0.4">
      <c r="X468" s="20"/>
    </row>
    <row r="469" spans="24:24" x14ac:dyDescent="0.4">
      <c r="X469" s="20"/>
    </row>
    <row r="470" spans="24:24" x14ac:dyDescent="0.4">
      <c r="X470" s="20"/>
    </row>
    <row r="471" spans="24:24" x14ac:dyDescent="0.4">
      <c r="X471" s="20"/>
    </row>
    <row r="472" spans="24:24" x14ac:dyDescent="0.4">
      <c r="X472" s="20"/>
    </row>
    <row r="473" spans="24:24" x14ac:dyDescent="0.4">
      <c r="X473" s="20"/>
    </row>
    <row r="474" spans="24:24" x14ac:dyDescent="0.4">
      <c r="X474" s="20"/>
    </row>
    <row r="475" spans="24:24" x14ac:dyDescent="0.4">
      <c r="X475" s="20"/>
    </row>
    <row r="476" spans="24:24" x14ac:dyDescent="0.4">
      <c r="X476" s="20"/>
    </row>
    <row r="477" spans="24:24" x14ac:dyDescent="0.4">
      <c r="X477" s="20"/>
    </row>
    <row r="478" spans="24:24" x14ac:dyDescent="0.4">
      <c r="X478" s="20"/>
    </row>
    <row r="479" spans="24:24" x14ac:dyDescent="0.4">
      <c r="X479" s="20"/>
    </row>
    <row r="480" spans="24:24" x14ac:dyDescent="0.4">
      <c r="X480" s="20"/>
    </row>
    <row r="481" spans="24:24" x14ac:dyDescent="0.4">
      <c r="X481" s="20"/>
    </row>
    <row r="482" spans="24:24" x14ac:dyDescent="0.4">
      <c r="X482" s="20"/>
    </row>
    <row r="483" spans="24:24" x14ac:dyDescent="0.4">
      <c r="X483" s="20"/>
    </row>
    <row r="484" spans="24:24" x14ac:dyDescent="0.4">
      <c r="X484" s="20"/>
    </row>
    <row r="485" spans="24:24" x14ac:dyDescent="0.4">
      <c r="X485" s="20"/>
    </row>
    <row r="486" spans="24:24" x14ac:dyDescent="0.4">
      <c r="X486" s="20"/>
    </row>
    <row r="487" spans="24:24" x14ac:dyDescent="0.4">
      <c r="X487" s="20"/>
    </row>
    <row r="488" spans="24:24" x14ac:dyDescent="0.4">
      <c r="X488" s="20"/>
    </row>
    <row r="489" spans="24:24" x14ac:dyDescent="0.4">
      <c r="X489" s="20"/>
    </row>
    <row r="490" spans="24:24" x14ac:dyDescent="0.4">
      <c r="X490" s="20"/>
    </row>
    <row r="491" spans="24:24" x14ac:dyDescent="0.4">
      <c r="X491" s="20"/>
    </row>
    <row r="492" spans="24:24" x14ac:dyDescent="0.4">
      <c r="X492" s="20"/>
    </row>
    <row r="493" spans="24:24" x14ac:dyDescent="0.4">
      <c r="X493" s="20"/>
    </row>
    <row r="494" spans="24:24" x14ac:dyDescent="0.4">
      <c r="X494" s="20"/>
    </row>
    <row r="495" spans="24:24" x14ac:dyDescent="0.4">
      <c r="X495" s="20"/>
    </row>
    <row r="496" spans="24:24" x14ac:dyDescent="0.4">
      <c r="X496" s="20"/>
    </row>
    <row r="497" spans="24:24" x14ac:dyDescent="0.4">
      <c r="X497" s="20"/>
    </row>
    <row r="498" spans="24:24" x14ac:dyDescent="0.4">
      <c r="X498" s="20"/>
    </row>
    <row r="499" spans="24:24" x14ac:dyDescent="0.4">
      <c r="X499" s="20"/>
    </row>
    <row r="500" spans="24:24" x14ac:dyDescent="0.4">
      <c r="X500" s="20"/>
    </row>
    <row r="501" spans="24:24" x14ac:dyDescent="0.4">
      <c r="X501" s="20"/>
    </row>
    <row r="502" spans="24:24" x14ac:dyDescent="0.4">
      <c r="X502" s="20"/>
    </row>
    <row r="503" spans="24:24" x14ac:dyDescent="0.4">
      <c r="X503" s="20"/>
    </row>
    <row r="504" spans="24:24" x14ac:dyDescent="0.4">
      <c r="X504" s="20"/>
    </row>
    <row r="505" spans="24:24" x14ac:dyDescent="0.4">
      <c r="X505" s="20"/>
    </row>
    <row r="506" spans="24:24" x14ac:dyDescent="0.4">
      <c r="X506" s="20"/>
    </row>
    <row r="507" spans="24:24" x14ac:dyDescent="0.4">
      <c r="X507" s="20"/>
    </row>
    <row r="508" spans="24:24" x14ac:dyDescent="0.4">
      <c r="X508" s="20"/>
    </row>
    <row r="509" spans="24:24" x14ac:dyDescent="0.4">
      <c r="X509" s="20"/>
    </row>
    <row r="510" spans="24:24" x14ac:dyDescent="0.4">
      <c r="X510" s="20"/>
    </row>
    <row r="511" spans="24:24" x14ac:dyDescent="0.4">
      <c r="X511" s="20"/>
    </row>
    <row r="512" spans="24:24" x14ac:dyDescent="0.4">
      <c r="X512" s="20"/>
    </row>
    <row r="513" spans="24:24" x14ac:dyDescent="0.4">
      <c r="X513" s="20"/>
    </row>
    <row r="514" spans="24:24" x14ac:dyDescent="0.4">
      <c r="X514" s="20"/>
    </row>
    <row r="515" spans="24:24" x14ac:dyDescent="0.4">
      <c r="X515" s="20"/>
    </row>
    <row r="516" spans="24:24" x14ac:dyDescent="0.4">
      <c r="X516" s="20"/>
    </row>
    <row r="517" spans="24:24" x14ac:dyDescent="0.4">
      <c r="X517" s="20"/>
    </row>
    <row r="518" spans="24:24" x14ac:dyDescent="0.4">
      <c r="X518" s="20"/>
    </row>
    <row r="519" spans="24:24" x14ac:dyDescent="0.4">
      <c r="X519" s="20"/>
    </row>
    <row r="520" spans="24:24" x14ac:dyDescent="0.4">
      <c r="X520" s="20"/>
    </row>
    <row r="521" spans="24:24" x14ac:dyDescent="0.4">
      <c r="X521" s="20"/>
    </row>
    <row r="522" spans="24:24" x14ac:dyDescent="0.4">
      <c r="X522" s="20"/>
    </row>
    <row r="523" spans="24:24" x14ac:dyDescent="0.4">
      <c r="X523" s="20"/>
    </row>
    <row r="524" spans="24:24" x14ac:dyDescent="0.4">
      <c r="X524" s="20"/>
    </row>
    <row r="525" spans="24:24" x14ac:dyDescent="0.4">
      <c r="X525" s="20"/>
    </row>
    <row r="526" spans="24:24" x14ac:dyDescent="0.4">
      <c r="X526" s="20"/>
    </row>
    <row r="527" spans="24:24" x14ac:dyDescent="0.4">
      <c r="X527" s="20"/>
    </row>
    <row r="528" spans="24:24" x14ac:dyDescent="0.4">
      <c r="X528" s="20"/>
    </row>
    <row r="529" spans="24:24" x14ac:dyDescent="0.4">
      <c r="X529" s="20"/>
    </row>
    <row r="530" spans="24:24" x14ac:dyDescent="0.4">
      <c r="X530" s="20"/>
    </row>
    <row r="531" spans="24:24" x14ac:dyDescent="0.4">
      <c r="X531" s="20"/>
    </row>
    <row r="532" spans="24:24" x14ac:dyDescent="0.4">
      <c r="X532" s="20"/>
    </row>
    <row r="533" spans="24:24" x14ac:dyDescent="0.4">
      <c r="X533" s="20"/>
    </row>
    <row r="534" spans="24:24" x14ac:dyDescent="0.4">
      <c r="X534" s="20"/>
    </row>
    <row r="535" spans="24:24" x14ac:dyDescent="0.4">
      <c r="X535" s="20"/>
    </row>
    <row r="536" spans="24:24" x14ac:dyDescent="0.4">
      <c r="X536" s="20"/>
    </row>
    <row r="537" spans="24:24" x14ac:dyDescent="0.4">
      <c r="X537" s="20"/>
    </row>
    <row r="538" spans="24:24" x14ac:dyDescent="0.4">
      <c r="X538" s="20"/>
    </row>
    <row r="539" spans="24:24" x14ac:dyDescent="0.4">
      <c r="X539" s="20"/>
    </row>
    <row r="540" spans="24:24" x14ac:dyDescent="0.4">
      <c r="X540" s="20"/>
    </row>
    <row r="541" spans="24:24" x14ac:dyDescent="0.4">
      <c r="X541" s="20"/>
    </row>
    <row r="542" spans="24:24" x14ac:dyDescent="0.4">
      <c r="X542" s="20"/>
    </row>
    <row r="543" spans="24:24" x14ac:dyDescent="0.4">
      <c r="X543" s="20"/>
    </row>
    <row r="544" spans="24:24" x14ac:dyDescent="0.4">
      <c r="X544" s="20"/>
    </row>
    <row r="545" spans="24:24" x14ac:dyDescent="0.4">
      <c r="X545" s="20"/>
    </row>
    <row r="546" spans="24:24" x14ac:dyDescent="0.4">
      <c r="X546" s="20"/>
    </row>
    <row r="547" spans="24:24" x14ac:dyDescent="0.4">
      <c r="X547" s="20"/>
    </row>
    <row r="548" spans="24:24" x14ac:dyDescent="0.4">
      <c r="X548" s="20"/>
    </row>
    <row r="549" spans="24:24" x14ac:dyDescent="0.4">
      <c r="X549" s="20"/>
    </row>
    <row r="550" spans="24:24" x14ac:dyDescent="0.4">
      <c r="X550" s="20"/>
    </row>
    <row r="551" spans="24:24" x14ac:dyDescent="0.4">
      <c r="X551" s="20"/>
    </row>
    <row r="552" spans="24:24" x14ac:dyDescent="0.4">
      <c r="X552" s="20"/>
    </row>
    <row r="553" spans="24:24" x14ac:dyDescent="0.4">
      <c r="X553" s="20"/>
    </row>
    <row r="554" spans="24:24" x14ac:dyDescent="0.4">
      <c r="X554" s="20"/>
    </row>
    <row r="555" spans="24:24" x14ac:dyDescent="0.4">
      <c r="X555" s="20"/>
    </row>
    <row r="556" spans="24:24" x14ac:dyDescent="0.4">
      <c r="X556" s="20"/>
    </row>
    <row r="557" spans="24:24" x14ac:dyDescent="0.4">
      <c r="X557" s="20"/>
    </row>
    <row r="558" spans="24:24" x14ac:dyDescent="0.4">
      <c r="X558" s="20"/>
    </row>
    <row r="559" spans="24:24" x14ac:dyDescent="0.4">
      <c r="X559" s="20"/>
    </row>
    <row r="560" spans="24:24" x14ac:dyDescent="0.4">
      <c r="X560" s="20"/>
    </row>
    <row r="561" spans="24:24" x14ac:dyDescent="0.4">
      <c r="X561" s="20"/>
    </row>
    <row r="562" spans="24:24" x14ac:dyDescent="0.4">
      <c r="X562" s="20"/>
    </row>
    <row r="563" spans="24:24" x14ac:dyDescent="0.4">
      <c r="X563" s="20"/>
    </row>
    <row r="564" spans="24:24" x14ac:dyDescent="0.4">
      <c r="X564" s="20"/>
    </row>
    <row r="565" spans="24:24" x14ac:dyDescent="0.4">
      <c r="X565" s="20"/>
    </row>
    <row r="566" spans="24:24" x14ac:dyDescent="0.4">
      <c r="X566" s="20"/>
    </row>
    <row r="567" spans="24:24" x14ac:dyDescent="0.4">
      <c r="X567" s="20"/>
    </row>
    <row r="568" spans="24:24" x14ac:dyDescent="0.4">
      <c r="X568" s="20"/>
    </row>
    <row r="569" spans="24:24" x14ac:dyDescent="0.4">
      <c r="X569" s="20"/>
    </row>
    <row r="570" spans="24:24" x14ac:dyDescent="0.4">
      <c r="X570" s="20"/>
    </row>
    <row r="571" spans="24:24" x14ac:dyDescent="0.4">
      <c r="X571" s="20"/>
    </row>
    <row r="572" spans="24:24" x14ac:dyDescent="0.4">
      <c r="X572" s="20"/>
    </row>
    <row r="573" spans="24:24" x14ac:dyDescent="0.4">
      <c r="X573" s="20"/>
    </row>
    <row r="574" spans="24:24" x14ac:dyDescent="0.4">
      <c r="X574" s="20"/>
    </row>
    <row r="575" spans="24:24" x14ac:dyDescent="0.4">
      <c r="X575" s="20"/>
    </row>
    <row r="576" spans="24:24" x14ac:dyDescent="0.4">
      <c r="X576" s="20"/>
    </row>
    <row r="577" spans="24:24" x14ac:dyDescent="0.4">
      <c r="X577" s="20"/>
    </row>
    <row r="578" spans="24:24" x14ac:dyDescent="0.4">
      <c r="X578" s="20"/>
    </row>
    <row r="579" spans="24:24" x14ac:dyDescent="0.4">
      <c r="X579" s="20"/>
    </row>
    <row r="580" spans="24:24" x14ac:dyDescent="0.4">
      <c r="X580" s="20"/>
    </row>
    <row r="581" spans="24:24" x14ac:dyDescent="0.4">
      <c r="X581" s="20"/>
    </row>
    <row r="582" spans="24:24" x14ac:dyDescent="0.4">
      <c r="X582" s="20"/>
    </row>
    <row r="583" spans="24:24" x14ac:dyDescent="0.4">
      <c r="X583" s="20"/>
    </row>
    <row r="584" spans="24:24" x14ac:dyDescent="0.4">
      <c r="X584" s="20"/>
    </row>
    <row r="585" spans="24:24" x14ac:dyDescent="0.4">
      <c r="X585" s="20"/>
    </row>
    <row r="586" spans="24:24" x14ac:dyDescent="0.4">
      <c r="X586" s="20"/>
    </row>
    <row r="587" spans="24:24" x14ac:dyDescent="0.4">
      <c r="X587" s="20"/>
    </row>
    <row r="588" spans="24:24" x14ac:dyDescent="0.4">
      <c r="X588" s="20"/>
    </row>
    <row r="589" spans="24:24" x14ac:dyDescent="0.4">
      <c r="X589" s="20"/>
    </row>
    <row r="590" spans="24:24" x14ac:dyDescent="0.4">
      <c r="X590" s="20"/>
    </row>
    <row r="591" spans="24:24" x14ac:dyDescent="0.4">
      <c r="X591" s="20"/>
    </row>
    <row r="592" spans="24:24" x14ac:dyDescent="0.4">
      <c r="X592" s="20"/>
    </row>
    <row r="593" spans="24:24" x14ac:dyDescent="0.4">
      <c r="X593" s="20"/>
    </row>
    <row r="594" spans="24:24" x14ac:dyDescent="0.4">
      <c r="X594" s="20"/>
    </row>
    <row r="595" spans="24:24" x14ac:dyDescent="0.4">
      <c r="X595" s="20"/>
    </row>
    <row r="596" spans="24:24" x14ac:dyDescent="0.4">
      <c r="X596" s="20"/>
    </row>
    <row r="597" spans="24:24" x14ac:dyDescent="0.4">
      <c r="X597" s="20"/>
    </row>
    <row r="598" spans="24:24" x14ac:dyDescent="0.4">
      <c r="X598" s="20"/>
    </row>
    <row r="599" spans="24:24" x14ac:dyDescent="0.4">
      <c r="X599" s="20"/>
    </row>
    <row r="600" spans="24:24" x14ac:dyDescent="0.4">
      <c r="X600" s="20"/>
    </row>
    <row r="601" spans="24:24" x14ac:dyDescent="0.4">
      <c r="X601" s="20"/>
    </row>
    <row r="602" spans="24:24" x14ac:dyDescent="0.4">
      <c r="X602" s="20"/>
    </row>
    <row r="603" spans="24:24" x14ac:dyDescent="0.4">
      <c r="X603" s="20"/>
    </row>
    <row r="604" spans="24:24" x14ac:dyDescent="0.4">
      <c r="X604" s="20"/>
    </row>
    <row r="605" spans="24:24" x14ac:dyDescent="0.4">
      <c r="X605" s="20"/>
    </row>
    <row r="606" spans="24:24" x14ac:dyDescent="0.4">
      <c r="X606" s="20"/>
    </row>
    <row r="607" spans="24:24" x14ac:dyDescent="0.4">
      <c r="X607" s="20"/>
    </row>
    <row r="608" spans="24:24" x14ac:dyDescent="0.4">
      <c r="X608" s="20"/>
    </row>
    <row r="609" spans="24:24" x14ac:dyDescent="0.4">
      <c r="X609" s="20"/>
    </row>
    <row r="610" spans="24:24" x14ac:dyDescent="0.4">
      <c r="X610" s="20"/>
    </row>
    <row r="611" spans="24:24" x14ac:dyDescent="0.4">
      <c r="X611" s="20"/>
    </row>
    <row r="612" spans="24:24" x14ac:dyDescent="0.4">
      <c r="X612" s="20"/>
    </row>
    <row r="613" spans="24:24" x14ac:dyDescent="0.4">
      <c r="X613" s="20"/>
    </row>
    <row r="614" spans="24:24" x14ac:dyDescent="0.4">
      <c r="X614" s="20"/>
    </row>
    <row r="615" spans="24:24" x14ac:dyDescent="0.4">
      <c r="X615" s="20"/>
    </row>
    <row r="616" spans="24:24" x14ac:dyDescent="0.4">
      <c r="X616" s="20"/>
    </row>
    <row r="617" spans="24:24" x14ac:dyDescent="0.4">
      <c r="X617" s="20"/>
    </row>
    <row r="618" spans="24:24" x14ac:dyDescent="0.4">
      <c r="X618" s="20"/>
    </row>
    <row r="619" spans="24:24" x14ac:dyDescent="0.4">
      <c r="X619" s="20"/>
    </row>
    <row r="620" spans="24:24" x14ac:dyDescent="0.4">
      <c r="X620" s="20"/>
    </row>
    <row r="621" spans="24:24" x14ac:dyDescent="0.4">
      <c r="X621" s="20"/>
    </row>
    <row r="622" spans="24:24" x14ac:dyDescent="0.4">
      <c r="X622" s="20"/>
    </row>
    <row r="623" spans="24:24" x14ac:dyDescent="0.4">
      <c r="X623" s="20"/>
    </row>
    <row r="624" spans="24:24" x14ac:dyDescent="0.4">
      <c r="X624" s="20"/>
    </row>
    <row r="625" spans="24:24" x14ac:dyDescent="0.4">
      <c r="X625" s="20"/>
    </row>
    <row r="626" spans="24:24" x14ac:dyDescent="0.4">
      <c r="X626" s="20"/>
    </row>
    <row r="627" spans="24:24" x14ac:dyDescent="0.4">
      <c r="X627" s="20"/>
    </row>
    <row r="628" spans="24:24" x14ac:dyDescent="0.4">
      <c r="X628" s="20"/>
    </row>
    <row r="629" spans="24:24" x14ac:dyDescent="0.4">
      <c r="X629" s="20"/>
    </row>
    <row r="630" spans="24:24" x14ac:dyDescent="0.4">
      <c r="X630" s="20"/>
    </row>
    <row r="631" spans="24:24" x14ac:dyDescent="0.4">
      <c r="X631" s="20"/>
    </row>
    <row r="632" spans="24:24" x14ac:dyDescent="0.4">
      <c r="X632" s="20"/>
    </row>
    <row r="633" spans="24:24" x14ac:dyDescent="0.4">
      <c r="X633" s="20"/>
    </row>
    <row r="634" spans="24:24" x14ac:dyDescent="0.4">
      <c r="X634" s="20"/>
    </row>
    <row r="635" spans="24:24" x14ac:dyDescent="0.4">
      <c r="X635" s="20"/>
    </row>
    <row r="636" spans="24:24" x14ac:dyDescent="0.4">
      <c r="X636" s="20"/>
    </row>
    <row r="637" spans="24:24" x14ac:dyDescent="0.4">
      <c r="X637" s="20"/>
    </row>
    <row r="638" spans="24:24" x14ac:dyDescent="0.4">
      <c r="X638" s="20"/>
    </row>
    <row r="639" spans="24:24" x14ac:dyDescent="0.4">
      <c r="X639" s="20"/>
    </row>
    <row r="640" spans="24:24" x14ac:dyDescent="0.4">
      <c r="X640" s="20"/>
    </row>
    <row r="641" spans="24:24" x14ac:dyDescent="0.4">
      <c r="X641" s="20"/>
    </row>
    <row r="642" spans="24:24" x14ac:dyDescent="0.4">
      <c r="X642" s="20"/>
    </row>
    <row r="643" spans="24:24" x14ac:dyDescent="0.4">
      <c r="X643" s="20"/>
    </row>
    <row r="644" spans="24:24" x14ac:dyDescent="0.4">
      <c r="X644" s="20"/>
    </row>
    <row r="645" spans="24:24" x14ac:dyDescent="0.4">
      <c r="X645" s="20"/>
    </row>
    <row r="646" spans="24:24" x14ac:dyDescent="0.4">
      <c r="X646" s="20"/>
    </row>
    <row r="647" spans="24:24" x14ac:dyDescent="0.4">
      <c r="X647" s="20"/>
    </row>
    <row r="648" spans="24:24" x14ac:dyDescent="0.4">
      <c r="X648" s="20"/>
    </row>
    <row r="649" spans="24:24" x14ac:dyDescent="0.4">
      <c r="X649" s="20"/>
    </row>
    <row r="650" spans="24:24" x14ac:dyDescent="0.4">
      <c r="X650" s="20"/>
    </row>
    <row r="651" spans="24:24" x14ac:dyDescent="0.4">
      <c r="X651" s="20"/>
    </row>
    <row r="652" spans="24:24" x14ac:dyDescent="0.4">
      <c r="X652" s="20"/>
    </row>
    <row r="653" spans="24:24" x14ac:dyDescent="0.4">
      <c r="X653" s="20"/>
    </row>
    <row r="654" spans="24:24" x14ac:dyDescent="0.4">
      <c r="X654" s="20"/>
    </row>
    <row r="655" spans="24:24" x14ac:dyDescent="0.4">
      <c r="X655" s="20"/>
    </row>
    <row r="656" spans="24:24" x14ac:dyDescent="0.4">
      <c r="X656" s="20"/>
    </row>
    <row r="657" spans="24:24" x14ac:dyDescent="0.4">
      <c r="X657" s="20"/>
    </row>
    <row r="658" spans="24:24" x14ac:dyDescent="0.4">
      <c r="X658" s="20"/>
    </row>
    <row r="659" spans="24:24" x14ac:dyDescent="0.4">
      <c r="X659" s="20"/>
    </row>
    <row r="660" spans="24:24" x14ac:dyDescent="0.4">
      <c r="X660" s="20"/>
    </row>
    <row r="661" spans="24:24" x14ac:dyDescent="0.4">
      <c r="X661" s="20"/>
    </row>
    <row r="662" spans="24:24" x14ac:dyDescent="0.4">
      <c r="X662" s="20"/>
    </row>
    <row r="663" spans="24:24" x14ac:dyDescent="0.4">
      <c r="X663" s="20"/>
    </row>
    <row r="664" spans="24:24" x14ac:dyDescent="0.4">
      <c r="X664" s="20"/>
    </row>
    <row r="665" spans="24:24" x14ac:dyDescent="0.4">
      <c r="X665" s="20"/>
    </row>
    <row r="666" spans="24:24" x14ac:dyDescent="0.4">
      <c r="X666" s="20"/>
    </row>
    <row r="667" spans="24:24" x14ac:dyDescent="0.4">
      <c r="X667" s="20"/>
    </row>
    <row r="668" spans="24:24" x14ac:dyDescent="0.4">
      <c r="X668" s="20"/>
    </row>
    <row r="669" spans="24:24" x14ac:dyDescent="0.4">
      <c r="X669" s="20"/>
    </row>
    <row r="670" spans="24:24" x14ac:dyDescent="0.4">
      <c r="X670" s="20"/>
    </row>
    <row r="671" spans="24:24" x14ac:dyDescent="0.4">
      <c r="X671" s="20"/>
    </row>
    <row r="672" spans="24:24" x14ac:dyDescent="0.4">
      <c r="X672" s="20"/>
    </row>
    <row r="673" spans="24:24" x14ac:dyDescent="0.4">
      <c r="X673" s="20"/>
    </row>
    <row r="674" spans="24:24" x14ac:dyDescent="0.4">
      <c r="X674" s="20"/>
    </row>
    <row r="675" spans="24:24" x14ac:dyDescent="0.4">
      <c r="X675" s="20"/>
    </row>
    <row r="676" spans="24:24" x14ac:dyDescent="0.4">
      <c r="X676" s="20"/>
    </row>
    <row r="677" spans="24:24" x14ac:dyDescent="0.4">
      <c r="X677" s="20"/>
    </row>
    <row r="678" spans="24:24" x14ac:dyDescent="0.4">
      <c r="X678" s="20"/>
    </row>
    <row r="679" spans="24:24" x14ac:dyDescent="0.4">
      <c r="X679" s="20"/>
    </row>
    <row r="680" spans="24:24" x14ac:dyDescent="0.4">
      <c r="X680" s="20"/>
    </row>
    <row r="681" spans="24:24" x14ac:dyDescent="0.4">
      <c r="X681" s="20"/>
    </row>
    <row r="682" spans="24:24" x14ac:dyDescent="0.4">
      <c r="X682" s="20"/>
    </row>
    <row r="683" spans="24:24" x14ac:dyDescent="0.4">
      <c r="X683" s="20"/>
    </row>
    <row r="684" spans="24:24" x14ac:dyDescent="0.4">
      <c r="X684" s="20"/>
    </row>
    <row r="685" spans="24:24" x14ac:dyDescent="0.4">
      <c r="X685" s="20"/>
    </row>
    <row r="686" spans="24:24" x14ac:dyDescent="0.4">
      <c r="X686" s="20"/>
    </row>
    <row r="687" spans="24:24" x14ac:dyDescent="0.4">
      <c r="X687" s="20"/>
    </row>
    <row r="688" spans="24:24" x14ac:dyDescent="0.4">
      <c r="X688" s="20"/>
    </row>
    <row r="689" spans="24:24" x14ac:dyDescent="0.4">
      <c r="X689" s="20"/>
    </row>
    <row r="690" spans="24:24" x14ac:dyDescent="0.4">
      <c r="X690" s="20"/>
    </row>
    <row r="691" spans="24:24" x14ac:dyDescent="0.4">
      <c r="X691" s="20"/>
    </row>
    <row r="692" spans="24:24" x14ac:dyDescent="0.4">
      <c r="X692" s="20"/>
    </row>
    <row r="693" spans="24:24" x14ac:dyDescent="0.4">
      <c r="X693" s="20"/>
    </row>
    <row r="694" spans="24:24" x14ac:dyDescent="0.4">
      <c r="X694" s="20"/>
    </row>
    <row r="695" spans="24:24" x14ac:dyDescent="0.4">
      <c r="X695" s="20"/>
    </row>
    <row r="696" spans="24:24" x14ac:dyDescent="0.4">
      <c r="X696" s="20"/>
    </row>
    <row r="697" spans="24:24" x14ac:dyDescent="0.4">
      <c r="X697" s="20"/>
    </row>
    <row r="698" spans="24:24" x14ac:dyDescent="0.4">
      <c r="X698" s="20"/>
    </row>
    <row r="699" spans="24:24" x14ac:dyDescent="0.4">
      <c r="X699" s="20"/>
    </row>
    <row r="700" spans="24:24" x14ac:dyDescent="0.4">
      <c r="X700" s="20"/>
    </row>
    <row r="701" spans="24:24" x14ac:dyDescent="0.4">
      <c r="X701" s="20"/>
    </row>
    <row r="702" spans="24:24" x14ac:dyDescent="0.4">
      <c r="X702" s="20"/>
    </row>
    <row r="703" spans="24:24" x14ac:dyDescent="0.4">
      <c r="X703" s="20"/>
    </row>
    <row r="704" spans="24:24" x14ac:dyDescent="0.4">
      <c r="X704" s="20"/>
    </row>
    <row r="705" spans="24:24" x14ac:dyDescent="0.4">
      <c r="X705" s="20"/>
    </row>
    <row r="706" spans="24:24" x14ac:dyDescent="0.4">
      <c r="X706" s="20"/>
    </row>
    <row r="707" spans="24:24" x14ac:dyDescent="0.4">
      <c r="X707" s="20"/>
    </row>
    <row r="708" spans="24:24" x14ac:dyDescent="0.4">
      <c r="X708" s="20"/>
    </row>
    <row r="709" spans="24:24" x14ac:dyDescent="0.4">
      <c r="X709" s="20"/>
    </row>
    <row r="710" spans="24:24" x14ac:dyDescent="0.4">
      <c r="X710" s="20"/>
    </row>
    <row r="711" spans="24:24" x14ac:dyDescent="0.4">
      <c r="X711" s="20"/>
    </row>
    <row r="712" spans="24:24" x14ac:dyDescent="0.4">
      <c r="X712" s="20"/>
    </row>
    <row r="713" spans="24:24" x14ac:dyDescent="0.4">
      <c r="X713" s="20"/>
    </row>
    <row r="714" spans="24:24" x14ac:dyDescent="0.4">
      <c r="X714" s="20"/>
    </row>
    <row r="715" spans="24:24" x14ac:dyDescent="0.4">
      <c r="X715" s="20"/>
    </row>
    <row r="716" spans="24:24" x14ac:dyDescent="0.4">
      <c r="X716" s="20"/>
    </row>
    <row r="717" spans="24:24" x14ac:dyDescent="0.4">
      <c r="X717" s="20"/>
    </row>
    <row r="718" spans="24:24" x14ac:dyDescent="0.4">
      <c r="X718" s="20"/>
    </row>
    <row r="719" spans="24:24" x14ac:dyDescent="0.4">
      <c r="X719" s="20"/>
    </row>
    <row r="720" spans="24:24" x14ac:dyDescent="0.4">
      <c r="X720" s="20"/>
    </row>
    <row r="721" spans="24:24" x14ac:dyDescent="0.4">
      <c r="X721" s="20"/>
    </row>
    <row r="722" spans="24:24" x14ac:dyDescent="0.4">
      <c r="X722" s="20"/>
    </row>
    <row r="723" spans="24:24" x14ac:dyDescent="0.4">
      <c r="X723" s="20"/>
    </row>
    <row r="724" spans="24:24" x14ac:dyDescent="0.4">
      <c r="X724" s="20"/>
    </row>
    <row r="725" spans="24:24" x14ac:dyDescent="0.4">
      <c r="X725" s="20"/>
    </row>
    <row r="726" spans="24:24" x14ac:dyDescent="0.4">
      <c r="X726" s="20"/>
    </row>
    <row r="727" spans="24:24" x14ac:dyDescent="0.4">
      <c r="X727" s="20"/>
    </row>
    <row r="728" spans="24:24" x14ac:dyDescent="0.4">
      <c r="X728" s="20"/>
    </row>
    <row r="729" spans="24:24" x14ac:dyDescent="0.4">
      <c r="X729" s="20"/>
    </row>
    <row r="730" spans="24:24" x14ac:dyDescent="0.4">
      <c r="X730" s="20"/>
    </row>
    <row r="731" spans="24:24" x14ac:dyDescent="0.4">
      <c r="X731" s="20"/>
    </row>
    <row r="732" spans="24:24" x14ac:dyDescent="0.4">
      <c r="X732" s="20"/>
    </row>
    <row r="733" spans="24:24" x14ac:dyDescent="0.4">
      <c r="X733" s="20"/>
    </row>
    <row r="734" spans="24:24" x14ac:dyDescent="0.4">
      <c r="X734" s="20"/>
    </row>
    <row r="735" spans="24:24" x14ac:dyDescent="0.4">
      <c r="X735" s="20"/>
    </row>
    <row r="736" spans="24:24" x14ac:dyDescent="0.4">
      <c r="X736" s="20"/>
    </row>
    <row r="737" spans="24:24" x14ac:dyDescent="0.4">
      <c r="X737" s="20"/>
    </row>
    <row r="738" spans="24:24" x14ac:dyDescent="0.4">
      <c r="X738" s="20"/>
    </row>
    <row r="739" spans="24:24" x14ac:dyDescent="0.4">
      <c r="X739" s="20"/>
    </row>
    <row r="740" spans="24:24" x14ac:dyDescent="0.4">
      <c r="X740" s="20"/>
    </row>
    <row r="741" spans="24:24" x14ac:dyDescent="0.4">
      <c r="X741" s="20"/>
    </row>
    <row r="742" spans="24:24" x14ac:dyDescent="0.4">
      <c r="X742" s="20"/>
    </row>
    <row r="743" spans="24:24" x14ac:dyDescent="0.4">
      <c r="X743" s="20"/>
    </row>
    <row r="744" spans="24:24" x14ac:dyDescent="0.4">
      <c r="X744" s="20"/>
    </row>
    <row r="745" spans="24:24" x14ac:dyDescent="0.4">
      <c r="X745" s="20"/>
    </row>
    <row r="746" spans="24:24" x14ac:dyDescent="0.4">
      <c r="X746" s="20"/>
    </row>
    <row r="747" spans="24:24" x14ac:dyDescent="0.4">
      <c r="X747" s="20"/>
    </row>
    <row r="748" spans="24:24" x14ac:dyDescent="0.4">
      <c r="X748" s="20"/>
    </row>
    <row r="749" spans="24:24" x14ac:dyDescent="0.4">
      <c r="X749" s="20"/>
    </row>
    <row r="750" spans="24:24" x14ac:dyDescent="0.4">
      <c r="X750" s="20"/>
    </row>
    <row r="751" spans="24:24" x14ac:dyDescent="0.4">
      <c r="X751" s="20"/>
    </row>
    <row r="752" spans="24:24" x14ac:dyDescent="0.4">
      <c r="X752" s="20"/>
    </row>
    <row r="753" spans="24:24" x14ac:dyDescent="0.4">
      <c r="X753" s="20"/>
    </row>
    <row r="754" spans="24:24" x14ac:dyDescent="0.4">
      <c r="X754" s="20"/>
    </row>
    <row r="755" spans="24:24" x14ac:dyDescent="0.4">
      <c r="X755" s="20"/>
    </row>
    <row r="756" spans="24:24" x14ac:dyDescent="0.4">
      <c r="X756" s="20"/>
    </row>
    <row r="757" spans="24:24" x14ac:dyDescent="0.4">
      <c r="X757" s="20"/>
    </row>
    <row r="758" spans="24:24" x14ac:dyDescent="0.4">
      <c r="X758" s="20"/>
    </row>
    <row r="759" spans="24:24" x14ac:dyDescent="0.4">
      <c r="X759" s="20"/>
    </row>
    <row r="760" spans="24:24" x14ac:dyDescent="0.4">
      <c r="X760" s="20"/>
    </row>
    <row r="761" spans="24:24" x14ac:dyDescent="0.4">
      <c r="X761" s="20"/>
    </row>
    <row r="762" spans="24:24" x14ac:dyDescent="0.4">
      <c r="X762" s="20"/>
    </row>
    <row r="763" spans="24:24" x14ac:dyDescent="0.4">
      <c r="X763" s="20"/>
    </row>
    <row r="764" spans="24:24" x14ac:dyDescent="0.4">
      <c r="X764" s="20"/>
    </row>
    <row r="765" spans="24:24" x14ac:dyDescent="0.4">
      <c r="X765" s="20"/>
    </row>
    <row r="766" spans="24:24" x14ac:dyDescent="0.4">
      <c r="X766" s="20"/>
    </row>
    <row r="767" spans="24:24" x14ac:dyDescent="0.4">
      <c r="X767" s="20"/>
    </row>
    <row r="768" spans="24:24" x14ac:dyDescent="0.4">
      <c r="X768" s="20"/>
    </row>
    <row r="769" spans="24:24" x14ac:dyDescent="0.4">
      <c r="X769" s="20"/>
    </row>
    <row r="770" spans="24:24" x14ac:dyDescent="0.4">
      <c r="X770" s="20"/>
    </row>
    <row r="771" spans="24:24" x14ac:dyDescent="0.4">
      <c r="X771" s="20"/>
    </row>
    <row r="772" spans="24:24" x14ac:dyDescent="0.4">
      <c r="X772" s="20"/>
    </row>
    <row r="773" spans="24:24" x14ac:dyDescent="0.4">
      <c r="X773" s="20"/>
    </row>
    <row r="774" spans="24:24" x14ac:dyDescent="0.4">
      <c r="X774" s="20"/>
    </row>
    <row r="775" spans="24:24" x14ac:dyDescent="0.4">
      <c r="X775" s="20"/>
    </row>
    <row r="776" spans="24:24" x14ac:dyDescent="0.4">
      <c r="X776" s="20"/>
    </row>
    <row r="777" spans="24:24" x14ac:dyDescent="0.4">
      <c r="X777" s="20"/>
    </row>
    <row r="778" spans="24:24" x14ac:dyDescent="0.4">
      <c r="X778" s="20"/>
    </row>
    <row r="779" spans="24:24" x14ac:dyDescent="0.4">
      <c r="X779" s="20"/>
    </row>
    <row r="780" spans="24:24" x14ac:dyDescent="0.4">
      <c r="X780" s="20"/>
    </row>
    <row r="781" spans="24:24" x14ac:dyDescent="0.4">
      <c r="X781" s="20"/>
    </row>
    <row r="782" spans="24:24" x14ac:dyDescent="0.4">
      <c r="X782" s="20"/>
    </row>
    <row r="783" spans="24:24" x14ac:dyDescent="0.4">
      <c r="X783" s="20"/>
    </row>
    <row r="784" spans="24:24" x14ac:dyDescent="0.4">
      <c r="X784" s="20"/>
    </row>
    <row r="785" spans="24:24" x14ac:dyDescent="0.4">
      <c r="X785" s="20"/>
    </row>
    <row r="786" spans="24:24" x14ac:dyDescent="0.4">
      <c r="X786" s="20"/>
    </row>
    <row r="787" spans="24:24" x14ac:dyDescent="0.4">
      <c r="X787" s="20"/>
    </row>
    <row r="788" spans="24:24" x14ac:dyDescent="0.4">
      <c r="X788" s="20"/>
    </row>
    <row r="789" spans="24:24" x14ac:dyDescent="0.4">
      <c r="X789" s="20"/>
    </row>
    <row r="790" spans="24:24" x14ac:dyDescent="0.4">
      <c r="X790" s="20"/>
    </row>
    <row r="791" spans="24:24" x14ac:dyDescent="0.4">
      <c r="X791" s="20"/>
    </row>
    <row r="792" spans="24:24" x14ac:dyDescent="0.4">
      <c r="X792" s="20"/>
    </row>
    <row r="793" spans="24:24" x14ac:dyDescent="0.4">
      <c r="X793" s="20"/>
    </row>
    <row r="794" spans="24:24" x14ac:dyDescent="0.4">
      <c r="X794" s="20"/>
    </row>
    <row r="795" spans="24:24" x14ac:dyDescent="0.4">
      <c r="X795" s="20"/>
    </row>
    <row r="796" spans="24:24" x14ac:dyDescent="0.4">
      <c r="X796" s="20"/>
    </row>
    <row r="797" spans="24:24" x14ac:dyDescent="0.4">
      <c r="X797" s="20"/>
    </row>
    <row r="798" spans="24:24" x14ac:dyDescent="0.4">
      <c r="X798" s="20"/>
    </row>
    <row r="799" spans="24:24" x14ac:dyDescent="0.4">
      <c r="X799" s="20"/>
    </row>
    <row r="800" spans="24:24" x14ac:dyDescent="0.4">
      <c r="X800" s="20"/>
    </row>
    <row r="801" spans="24:24" x14ac:dyDescent="0.4">
      <c r="X801" s="20"/>
    </row>
    <row r="802" spans="24:24" x14ac:dyDescent="0.4">
      <c r="X802" s="20"/>
    </row>
    <row r="803" spans="24:24" x14ac:dyDescent="0.4">
      <c r="X803" s="20"/>
    </row>
    <row r="804" spans="24:24" x14ac:dyDescent="0.4">
      <c r="X804" s="20"/>
    </row>
    <row r="805" spans="24:24" x14ac:dyDescent="0.4">
      <c r="X805" s="20"/>
    </row>
    <row r="806" spans="24:24" x14ac:dyDescent="0.4">
      <c r="X806" s="20"/>
    </row>
    <row r="807" spans="24:24" x14ac:dyDescent="0.4">
      <c r="X807" s="20"/>
    </row>
    <row r="808" spans="24:24" x14ac:dyDescent="0.4">
      <c r="X808" s="20"/>
    </row>
    <row r="809" spans="24:24" x14ac:dyDescent="0.4">
      <c r="X809" s="20"/>
    </row>
    <row r="810" spans="24:24" x14ac:dyDescent="0.4">
      <c r="X810" s="20"/>
    </row>
    <row r="811" spans="24:24" x14ac:dyDescent="0.4">
      <c r="X811" s="20"/>
    </row>
    <row r="812" spans="24:24" x14ac:dyDescent="0.4">
      <c r="X812" s="20"/>
    </row>
    <row r="813" spans="24:24" x14ac:dyDescent="0.4">
      <c r="X813" s="20"/>
    </row>
    <row r="814" spans="24:24" x14ac:dyDescent="0.4">
      <c r="X814" s="20"/>
    </row>
    <row r="815" spans="24:24" x14ac:dyDescent="0.4">
      <c r="X815" s="20"/>
    </row>
    <row r="816" spans="24:24" x14ac:dyDescent="0.4">
      <c r="X816" s="20"/>
    </row>
    <row r="817" spans="24:24" x14ac:dyDescent="0.4">
      <c r="X817" s="20"/>
    </row>
    <row r="818" spans="24:24" x14ac:dyDescent="0.4">
      <c r="X818" s="20"/>
    </row>
    <row r="819" spans="24:24" x14ac:dyDescent="0.4">
      <c r="X819" s="20"/>
    </row>
    <row r="820" spans="24:24" x14ac:dyDescent="0.4">
      <c r="X820" s="20"/>
    </row>
    <row r="821" spans="24:24" x14ac:dyDescent="0.4">
      <c r="X821" s="20"/>
    </row>
    <row r="822" spans="24:24" x14ac:dyDescent="0.4">
      <c r="X822" s="20"/>
    </row>
    <row r="823" spans="24:24" x14ac:dyDescent="0.4">
      <c r="X823" s="20"/>
    </row>
    <row r="824" spans="24:24" x14ac:dyDescent="0.4">
      <c r="X824" s="20"/>
    </row>
    <row r="825" spans="24:24" x14ac:dyDescent="0.4">
      <c r="X825" s="20"/>
    </row>
    <row r="826" spans="24:24" x14ac:dyDescent="0.4">
      <c r="X826" s="20"/>
    </row>
    <row r="827" spans="24:24" x14ac:dyDescent="0.4">
      <c r="X827" s="20"/>
    </row>
    <row r="828" spans="24:24" x14ac:dyDescent="0.4">
      <c r="X828" s="20"/>
    </row>
    <row r="829" spans="24:24" x14ac:dyDescent="0.4">
      <c r="X829" s="20"/>
    </row>
    <row r="830" spans="24:24" x14ac:dyDescent="0.4">
      <c r="X830" s="20"/>
    </row>
    <row r="831" spans="24:24" x14ac:dyDescent="0.4">
      <c r="X831" s="20"/>
    </row>
    <row r="832" spans="24:24" x14ac:dyDescent="0.4">
      <c r="X832" s="20"/>
    </row>
    <row r="833" spans="24:24" x14ac:dyDescent="0.4">
      <c r="X833" s="20"/>
    </row>
    <row r="834" spans="24:24" x14ac:dyDescent="0.4">
      <c r="X834" s="20"/>
    </row>
    <row r="835" spans="24:24" x14ac:dyDescent="0.4">
      <c r="X835" s="20"/>
    </row>
    <row r="836" spans="24:24" x14ac:dyDescent="0.4">
      <c r="X836" s="20"/>
    </row>
    <row r="837" spans="24:24" x14ac:dyDescent="0.4">
      <c r="X837" s="20"/>
    </row>
    <row r="838" spans="24:24" x14ac:dyDescent="0.4">
      <c r="X838" s="20"/>
    </row>
    <row r="839" spans="24:24" x14ac:dyDescent="0.4">
      <c r="X839" s="20"/>
    </row>
    <row r="840" spans="24:24" x14ac:dyDescent="0.4">
      <c r="X840" s="20"/>
    </row>
    <row r="841" spans="24:24" x14ac:dyDescent="0.4">
      <c r="X841" s="20"/>
    </row>
    <row r="842" spans="24:24" x14ac:dyDescent="0.4">
      <c r="X842" s="20"/>
    </row>
    <row r="843" spans="24:24" x14ac:dyDescent="0.4">
      <c r="X843" s="20"/>
    </row>
    <row r="844" spans="24:24" x14ac:dyDescent="0.4">
      <c r="X844" s="20"/>
    </row>
    <row r="845" spans="24:24" x14ac:dyDescent="0.4">
      <c r="X845" s="20"/>
    </row>
    <row r="846" spans="24:24" x14ac:dyDescent="0.4">
      <c r="X846" s="20"/>
    </row>
    <row r="847" spans="24:24" x14ac:dyDescent="0.4">
      <c r="X847" s="20"/>
    </row>
    <row r="848" spans="24:24" x14ac:dyDescent="0.4">
      <c r="X848" s="20"/>
    </row>
    <row r="849" spans="24:24" x14ac:dyDescent="0.4">
      <c r="X849" s="20"/>
    </row>
    <row r="850" spans="24:24" x14ac:dyDescent="0.4">
      <c r="X850" s="20"/>
    </row>
    <row r="851" spans="24:24" x14ac:dyDescent="0.4">
      <c r="X851" s="20"/>
    </row>
    <row r="852" spans="24:24" x14ac:dyDescent="0.4">
      <c r="X852" s="20"/>
    </row>
    <row r="853" spans="24:24" x14ac:dyDescent="0.4">
      <c r="X853" s="20"/>
    </row>
    <row r="854" spans="24:24" x14ac:dyDescent="0.4">
      <c r="X854" s="20"/>
    </row>
    <row r="855" spans="24:24" x14ac:dyDescent="0.4">
      <c r="X855" s="20"/>
    </row>
    <row r="856" spans="24:24" x14ac:dyDescent="0.4">
      <c r="X856" s="20"/>
    </row>
    <row r="857" spans="24:24" x14ac:dyDescent="0.4">
      <c r="X857" s="20"/>
    </row>
    <row r="858" spans="24:24" x14ac:dyDescent="0.4">
      <c r="X858" s="20"/>
    </row>
    <row r="859" spans="24:24" x14ac:dyDescent="0.4">
      <c r="X859" s="20"/>
    </row>
    <row r="860" spans="24:24" x14ac:dyDescent="0.4">
      <c r="X860" s="20"/>
    </row>
    <row r="861" spans="24:24" x14ac:dyDescent="0.4">
      <c r="X861" s="20"/>
    </row>
    <row r="862" spans="24:24" x14ac:dyDescent="0.4">
      <c r="X862" s="20"/>
    </row>
    <row r="863" spans="24:24" x14ac:dyDescent="0.4">
      <c r="X863" s="20"/>
    </row>
    <row r="864" spans="24:24" x14ac:dyDescent="0.4">
      <c r="X864" s="20"/>
    </row>
    <row r="865" spans="24:24" x14ac:dyDescent="0.4">
      <c r="X865" s="20"/>
    </row>
    <row r="866" spans="24:24" x14ac:dyDescent="0.4">
      <c r="X866" s="20"/>
    </row>
    <row r="867" spans="24:24" x14ac:dyDescent="0.4">
      <c r="X867" s="20"/>
    </row>
    <row r="868" spans="24:24" x14ac:dyDescent="0.4">
      <c r="X868" s="20"/>
    </row>
    <row r="869" spans="24:24" x14ac:dyDescent="0.4">
      <c r="X869" s="20"/>
    </row>
    <row r="870" spans="24:24" x14ac:dyDescent="0.4">
      <c r="X870" s="20"/>
    </row>
    <row r="871" spans="24:24" x14ac:dyDescent="0.4">
      <c r="X871" s="20"/>
    </row>
    <row r="872" spans="24:24" x14ac:dyDescent="0.4">
      <c r="X872" s="20"/>
    </row>
    <row r="873" spans="24:24" x14ac:dyDescent="0.4">
      <c r="X873" s="20"/>
    </row>
    <row r="874" spans="24:24" x14ac:dyDescent="0.4">
      <c r="X874" s="20"/>
    </row>
    <row r="875" spans="24:24" x14ac:dyDescent="0.4">
      <c r="X875" s="20"/>
    </row>
    <row r="876" spans="24:24" x14ac:dyDescent="0.4">
      <c r="X876" s="20"/>
    </row>
    <row r="877" spans="24:24" x14ac:dyDescent="0.4">
      <c r="X877" s="20"/>
    </row>
    <row r="878" spans="24:24" x14ac:dyDescent="0.4">
      <c r="X878" s="20"/>
    </row>
    <row r="879" spans="24:24" x14ac:dyDescent="0.4">
      <c r="X879" s="20"/>
    </row>
    <row r="880" spans="24:24" x14ac:dyDescent="0.4">
      <c r="X880" s="20"/>
    </row>
    <row r="881" spans="24:24" x14ac:dyDescent="0.4">
      <c r="X881" s="20"/>
    </row>
    <row r="882" spans="24:24" x14ac:dyDescent="0.4">
      <c r="X882" s="20"/>
    </row>
    <row r="883" spans="24:24" x14ac:dyDescent="0.4">
      <c r="X883" s="20"/>
    </row>
    <row r="884" spans="24:24" x14ac:dyDescent="0.4">
      <c r="X884" s="20"/>
    </row>
    <row r="885" spans="24:24" x14ac:dyDescent="0.4">
      <c r="X885" s="20"/>
    </row>
    <row r="886" spans="24:24" x14ac:dyDescent="0.4">
      <c r="X886" s="20"/>
    </row>
    <row r="887" spans="24:24" x14ac:dyDescent="0.4">
      <c r="X887" s="20"/>
    </row>
    <row r="888" spans="24:24" x14ac:dyDescent="0.4">
      <c r="X888" s="20"/>
    </row>
    <row r="889" spans="24:24" x14ac:dyDescent="0.4">
      <c r="X889" s="20"/>
    </row>
    <row r="890" spans="24:24" x14ac:dyDescent="0.4">
      <c r="X890" s="20"/>
    </row>
    <row r="891" spans="24:24" x14ac:dyDescent="0.4">
      <c r="X891" s="20"/>
    </row>
    <row r="892" spans="24:24" x14ac:dyDescent="0.4">
      <c r="X892" s="20"/>
    </row>
    <row r="893" spans="24:24" x14ac:dyDescent="0.4">
      <c r="X893" s="20"/>
    </row>
    <row r="894" spans="24:24" x14ac:dyDescent="0.4">
      <c r="X894" s="20"/>
    </row>
    <row r="895" spans="24:24" x14ac:dyDescent="0.4">
      <c r="X895" s="20"/>
    </row>
    <row r="896" spans="24:24" x14ac:dyDescent="0.4">
      <c r="X896" s="20"/>
    </row>
    <row r="897" spans="24:24" x14ac:dyDescent="0.4">
      <c r="X897" s="20"/>
    </row>
    <row r="898" spans="24:24" x14ac:dyDescent="0.4">
      <c r="X898" s="20"/>
    </row>
    <row r="899" spans="24:24" x14ac:dyDescent="0.4">
      <c r="X899" s="20"/>
    </row>
    <row r="900" spans="24:24" x14ac:dyDescent="0.4">
      <c r="X900" s="20"/>
    </row>
    <row r="901" spans="24:24" x14ac:dyDescent="0.4">
      <c r="X901" s="20"/>
    </row>
    <row r="902" spans="24:24" x14ac:dyDescent="0.4">
      <c r="X902" s="20"/>
    </row>
    <row r="903" spans="24:24" x14ac:dyDescent="0.4">
      <c r="X903" s="20"/>
    </row>
    <row r="904" spans="24:24" x14ac:dyDescent="0.4">
      <c r="X904" s="20"/>
    </row>
    <row r="905" spans="24:24" x14ac:dyDescent="0.4">
      <c r="X905" s="20"/>
    </row>
    <row r="906" spans="24:24" x14ac:dyDescent="0.4">
      <c r="X906" s="20"/>
    </row>
    <row r="907" spans="24:24" x14ac:dyDescent="0.4">
      <c r="X907" s="20"/>
    </row>
    <row r="908" spans="24:24" x14ac:dyDescent="0.4">
      <c r="X908" s="20"/>
    </row>
    <row r="909" spans="24:24" x14ac:dyDescent="0.4">
      <c r="X909" s="20"/>
    </row>
    <row r="910" spans="24:24" x14ac:dyDescent="0.4">
      <c r="X910" s="20"/>
    </row>
    <row r="911" spans="24:24" x14ac:dyDescent="0.4">
      <c r="X911" s="20"/>
    </row>
    <row r="912" spans="24:24" x14ac:dyDescent="0.4">
      <c r="X912" s="20"/>
    </row>
    <row r="913" spans="24:24" x14ac:dyDescent="0.4">
      <c r="X913" s="20"/>
    </row>
    <row r="914" spans="24:24" x14ac:dyDescent="0.4">
      <c r="X914" s="20"/>
    </row>
    <row r="915" spans="24:24" x14ac:dyDescent="0.4">
      <c r="X915" s="20"/>
    </row>
    <row r="916" spans="24:24" x14ac:dyDescent="0.4">
      <c r="X916" s="20"/>
    </row>
    <row r="917" spans="24:24" x14ac:dyDescent="0.4">
      <c r="X917" s="20"/>
    </row>
    <row r="918" spans="24:24" x14ac:dyDescent="0.4">
      <c r="X918" s="20"/>
    </row>
    <row r="919" spans="24:24" x14ac:dyDescent="0.4">
      <c r="X919" s="20"/>
    </row>
    <row r="920" spans="24:24" x14ac:dyDescent="0.4">
      <c r="X920" s="20"/>
    </row>
    <row r="921" spans="24:24" x14ac:dyDescent="0.4">
      <c r="X921" s="20"/>
    </row>
    <row r="922" spans="24:24" x14ac:dyDescent="0.4">
      <c r="X922" s="20"/>
    </row>
    <row r="923" spans="24:24" x14ac:dyDescent="0.4">
      <c r="X923" s="20"/>
    </row>
    <row r="924" spans="24:24" x14ac:dyDescent="0.4">
      <c r="X924" s="20"/>
    </row>
    <row r="925" spans="24:24" x14ac:dyDescent="0.4">
      <c r="X925" s="20"/>
    </row>
    <row r="926" spans="24:24" x14ac:dyDescent="0.4">
      <c r="X926" s="20"/>
    </row>
    <row r="927" spans="24:24" x14ac:dyDescent="0.4">
      <c r="X927" s="20"/>
    </row>
    <row r="928" spans="24:24" x14ac:dyDescent="0.4">
      <c r="X928" s="20"/>
    </row>
    <row r="929" spans="24:24" x14ac:dyDescent="0.4">
      <c r="X929" s="20"/>
    </row>
    <row r="930" spans="24:24" x14ac:dyDescent="0.4">
      <c r="X930" s="20"/>
    </row>
    <row r="931" spans="24:24" x14ac:dyDescent="0.4">
      <c r="X931" s="20"/>
    </row>
    <row r="932" spans="24:24" x14ac:dyDescent="0.4">
      <c r="X932" s="20"/>
    </row>
    <row r="933" spans="24:24" x14ac:dyDescent="0.4">
      <c r="X933" s="20"/>
    </row>
    <row r="934" spans="24:24" x14ac:dyDescent="0.4">
      <c r="X934" s="20"/>
    </row>
    <row r="935" spans="24:24" x14ac:dyDescent="0.4">
      <c r="X935" s="20"/>
    </row>
    <row r="936" spans="24:24" x14ac:dyDescent="0.4">
      <c r="X936" s="20"/>
    </row>
    <row r="937" spans="24:24" x14ac:dyDescent="0.4">
      <c r="X937" s="20"/>
    </row>
    <row r="938" spans="24:24" x14ac:dyDescent="0.4">
      <c r="X938" s="20"/>
    </row>
    <row r="939" spans="24:24" x14ac:dyDescent="0.4">
      <c r="X939" s="20"/>
    </row>
    <row r="940" spans="24:24" x14ac:dyDescent="0.4">
      <c r="X940" s="20"/>
    </row>
    <row r="941" spans="24:24" x14ac:dyDescent="0.4">
      <c r="X941" s="20"/>
    </row>
    <row r="942" spans="24:24" x14ac:dyDescent="0.4">
      <c r="X942" s="20"/>
    </row>
    <row r="943" spans="24:24" x14ac:dyDescent="0.4">
      <c r="X943" s="20"/>
    </row>
    <row r="944" spans="24:24" x14ac:dyDescent="0.4">
      <c r="X944" s="20"/>
    </row>
    <row r="945" spans="24:24" x14ac:dyDescent="0.4">
      <c r="X945" s="20"/>
    </row>
    <row r="946" spans="24:24" x14ac:dyDescent="0.4">
      <c r="X946" s="20"/>
    </row>
    <row r="947" spans="24:24" x14ac:dyDescent="0.4">
      <c r="X947" s="20"/>
    </row>
    <row r="948" spans="24:24" x14ac:dyDescent="0.4">
      <c r="X948" s="20"/>
    </row>
    <row r="949" spans="24:24" x14ac:dyDescent="0.4">
      <c r="X949" s="20"/>
    </row>
    <row r="950" spans="24:24" x14ac:dyDescent="0.4">
      <c r="X950" s="20"/>
    </row>
    <row r="951" spans="24:24" x14ac:dyDescent="0.4">
      <c r="X951" s="20"/>
    </row>
    <row r="952" spans="24:24" x14ac:dyDescent="0.4">
      <c r="X952" s="20"/>
    </row>
    <row r="953" spans="24:24" x14ac:dyDescent="0.4">
      <c r="X953" s="20"/>
    </row>
    <row r="954" spans="24:24" x14ac:dyDescent="0.4">
      <c r="X954" s="20"/>
    </row>
    <row r="955" spans="24:24" x14ac:dyDescent="0.4">
      <c r="X955" s="20"/>
    </row>
    <row r="956" spans="24:24" x14ac:dyDescent="0.4">
      <c r="X956" s="20"/>
    </row>
    <row r="957" spans="24:24" x14ac:dyDescent="0.4">
      <c r="X957" s="20"/>
    </row>
    <row r="958" spans="24:24" x14ac:dyDescent="0.4">
      <c r="X958" s="20"/>
    </row>
    <row r="959" spans="24:24" x14ac:dyDescent="0.4">
      <c r="X959" s="20"/>
    </row>
    <row r="960" spans="24:24" x14ac:dyDescent="0.4">
      <c r="X960" s="20"/>
    </row>
    <row r="961" spans="24:24" x14ac:dyDescent="0.4">
      <c r="X961" s="20"/>
    </row>
    <row r="962" spans="24:24" x14ac:dyDescent="0.4">
      <c r="X962" s="20"/>
    </row>
    <row r="963" spans="24:24" x14ac:dyDescent="0.4">
      <c r="X963" s="20"/>
    </row>
    <row r="964" spans="24:24" x14ac:dyDescent="0.4">
      <c r="X964" s="20"/>
    </row>
    <row r="965" spans="24:24" x14ac:dyDescent="0.4">
      <c r="X965" s="20"/>
    </row>
    <row r="966" spans="24:24" x14ac:dyDescent="0.4">
      <c r="X966" s="20"/>
    </row>
    <row r="967" spans="24:24" x14ac:dyDescent="0.4">
      <c r="X967" s="20"/>
    </row>
    <row r="968" spans="24:24" x14ac:dyDescent="0.4">
      <c r="X968" s="20"/>
    </row>
    <row r="969" spans="24:24" x14ac:dyDescent="0.4">
      <c r="X969" s="20"/>
    </row>
    <row r="970" spans="24:24" x14ac:dyDescent="0.4">
      <c r="X970" s="20"/>
    </row>
    <row r="971" spans="24:24" x14ac:dyDescent="0.4">
      <c r="X971" s="20"/>
    </row>
    <row r="972" spans="24:24" x14ac:dyDescent="0.4">
      <c r="X972" s="20"/>
    </row>
    <row r="973" spans="24:24" x14ac:dyDescent="0.4">
      <c r="X973" s="20"/>
    </row>
    <row r="974" spans="24:24" x14ac:dyDescent="0.4">
      <c r="X974" s="20"/>
    </row>
    <row r="975" spans="24:24" x14ac:dyDescent="0.4">
      <c r="X975" s="20"/>
    </row>
    <row r="976" spans="24:24" x14ac:dyDescent="0.4">
      <c r="X976" s="20"/>
    </row>
    <row r="977" spans="24:24" x14ac:dyDescent="0.4">
      <c r="X977" s="20"/>
    </row>
    <row r="978" spans="24:24" x14ac:dyDescent="0.4">
      <c r="X978" s="20"/>
    </row>
    <row r="979" spans="24:24" x14ac:dyDescent="0.4">
      <c r="X979" s="20"/>
    </row>
    <row r="980" spans="24:24" x14ac:dyDescent="0.4">
      <c r="X980" s="20"/>
    </row>
    <row r="981" spans="24:24" x14ac:dyDescent="0.4">
      <c r="X981" s="20"/>
    </row>
    <row r="982" spans="24:24" x14ac:dyDescent="0.4">
      <c r="X982" s="20"/>
    </row>
    <row r="983" spans="24:24" x14ac:dyDescent="0.4">
      <c r="X983" s="20"/>
    </row>
    <row r="984" spans="24:24" x14ac:dyDescent="0.4">
      <c r="X984" s="20"/>
    </row>
    <row r="985" spans="24:24" x14ac:dyDescent="0.4">
      <c r="X985" s="20"/>
    </row>
    <row r="986" spans="24:24" x14ac:dyDescent="0.4">
      <c r="X986" s="20"/>
    </row>
    <row r="987" spans="24:24" x14ac:dyDescent="0.4">
      <c r="X987" s="20"/>
    </row>
    <row r="988" spans="24:24" x14ac:dyDescent="0.4">
      <c r="X988" s="20"/>
    </row>
    <row r="989" spans="24:24" x14ac:dyDescent="0.4">
      <c r="X989" s="20"/>
    </row>
    <row r="990" spans="24:24" x14ac:dyDescent="0.4">
      <c r="X990" s="20"/>
    </row>
    <row r="991" spans="24:24" x14ac:dyDescent="0.4">
      <c r="X991" s="20"/>
    </row>
    <row r="992" spans="24:24" x14ac:dyDescent="0.4">
      <c r="X992" s="20"/>
    </row>
    <row r="993" spans="24:24" x14ac:dyDescent="0.4">
      <c r="X993" s="20"/>
    </row>
    <row r="994" spans="24:24" x14ac:dyDescent="0.4">
      <c r="X994" s="20"/>
    </row>
    <row r="995" spans="24:24" x14ac:dyDescent="0.4">
      <c r="X995" s="20"/>
    </row>
    <row r="996" spans="24:24" x14ac:dyDescent="0.4">
      <c r="X996" s="20"/>
    </row>
    <row r="997" spans="24:24" x14ac:dyDescent="0.4">
      <c r="X997" s="20"/>
    </row>
    <row r="998" spans="24:24" x14ac:dyDescent="0.4">
      <c r="X998" s="20"/>
    </row>
    <row r="999" spans="24:24" x14ac:dyDescent="0.4">
      <c r="X999" s="20"/>
    </row>
    <row r="1000" spans="24:24" x14ac:dyDescent="0.4">
      <c r="X1000" s="20"/>
    </row>
    <row r="1001" spans="24:24" x14ac:dyDescent="0.4">
      <c r="X1001" s="20"/>
    </row>
    <row r="1002" spans="24:24" x14ac:dyDescent="0.4">
      <c r="X1002" s="20"/>
    </row>
    <row r="1003" spans="24:24" x14ac:dyDescent="0.4">
      <c r="X1003" s="20"/>
    </row>
    <row r="1004" spans="24:24" x14ac:dyDescent="0.4">
      <c r="X1004" s="20"/>
    </row>
    <row r="1005" spans="24:24" x14ac:dyDescent="0.4">
      <c r="X1005" s="20"/>
    </row>
    <row r="1006" spans="24:24" x14ac:dyDescent="0.4">
      <c r="X1006" s="20"/>
    </row>
    <row r="1007" spans="24:24" x14ac:dyDescent="0.4">
      <c r="X1007" s="20"/>
    </row>
    <row r="1008" spans="24:24" x14ac:dyDescent="0.4">
      <c r="X1008" s="20"/>
    </row>
    <row r="1009" spans="24:24" x14ac:dyDescent="0.4">
      <c r="X1009" s="20"/>
    </row>
    <row r="1010" spans="24:24" x14ac:dyDescent="0.4">
      <c r="X1010" s="20"/>
    </row>
    <row r="1011" spans="24:24" x14ac:dyDescent="0.4">
      <c r="X1011" s="20"/>
    </row>
    <row r="1012" spans="24:24" x14ac:dyDescent="0.4">
      <c r="X1012" s="20"/>
    </row>
    <row r="1013" spans="24:24" x14ac:dyDescent="0.4">
      <c r="X1013" s="20"/>
    </row>
    <row r="1014" spans="24:24" x14ac:dyDescent="0.4">
      <c r="X1014" s="20"/>
    </row>
    <row r="1015" spans="24:24" x14ac:dyDescent="0.4">
      <c r="X1015" s="20"/>
    </row>
    <row r="1016" spans="24:24" x14ac:dyDescent="0.4">
      <c r="X1016" s="20"/>
    </row>
    <row r="1017" spans="24:24" x14ac:dyDescent="0.4">
      <c r="X1017" s="20"/>
    </row>
    <row r="1018" spans="24:24" x14ac:dyDescent="0.4">
      <c r="X1018" s="20"/>
    </row>
    <row r="1019" spans="24:24" x14ac:dyDescent="0.4">
      <c r="X1019" s="20"/>
    </row>
    <row r="1020" spans="24:24" x14ac:dyDescent="0.4">
      <c r="X1020" s="20"/>
    </row>
    <row r="1021" spans="24:24" x14ac:dyDescent="0.4">
      <c r="X1021" s="20"/>
    </row>
    <row r="1022" spans="24:24" x14ac:dyDescent="0.4">
      <c r="X1022" s="20"/>
    </row>
    <row r="1023" spans="24:24" x14ac:dyDescent="0.4">
      <c r="X1023" s="20"/>
    </row>
    <row r="1024" spans="24:24" x14ac:dyDescent="0.4">
      <c r="X1024" s="20"/>
    </row>
    <row r="1025" spans="24:24" x14ac:dyDescent="0.4">
      <c r="X1025" s="20"/>
    </row>
    <row r="1026" spans="24:24" x14ac:dyDescent="0.4">
      <c r="X1026" s="20"/>
    </row>
    <row r="1027" spans="24:24" x14ac:dyDescent="0.4">
      <c r="X1027" s="20"/>
    </row>
    <row r="1028" spans="24:24" x14ac:dyDescent="0.4">
      <c r="X1028" s="20"/>
    </row>
    <row r="1029" spans="24:24" x14ac:dyDescent="0.4">
      <c r="X1029" s="20"/>
    </row>
    <row r="1030" spans="24:24" x14ac:dyDescent="0.4">
      <c r="X1030" s="20"/>
    </row>
    <row r="1031" spans="24:24" x14ac:dyDescent="0.4">
      <c r="X1031" s="20"/>
    </row>
    <row r="1032" spans="24:24" x14ac:dyDescent="0.4">
      <c r="X1032" s="20"/>
    </row>
    <row r="1033" spans="24:24" x14ac:dyDescent="0.4">
      <c r="X1033" s="20"/>
    </row>
    <row r="1034" spans="24:24" x14ac:dyDescent="0.4">
      <c r="X1034" s="20"/>
    </row>
    <row r="1035" spans="24:24" x14ac:dyDescent="0.4">
      <c r="X1035" s="20"/>
    </row>
    <row r="1036" spans="24:24" x14ac:dyDescent="0.4">
      <c r="X1036" s="20"/>
    </row>
    <row r="1037" spans="24:24" x14ac:dyDescent="0.4">
      <c r="X1037" s="20"/>
    </row>
    <row r="1038" spans="24:24" x14ac:dyDescent="0.4">
      <c r="X1038" s="20"/>
    </row>
    <row r="1039" spans="24:24" x14ac:dyDescent="0.4">
      <c r="X1039" s="20"/>
    </row>
    <row r="1040" spans="24:24" x14ac:dyDescent="0.4">
      <c r="X1040" s="20"/>
    </row>
    <row r="1041" spans="24:24" x14ac:dyDescent="0.4">
      <c r="X1041" s="20"/>
    </row>
    <row r="1042" spans="24:24" x14ac:dyDescent="0.4">
      <c r="X1042" s="20"/>
    </row>
    <row r="1043" spans="24:24" x14ac:dyDescent="0.4">
      <c r="X1043" s="20"/>
    </row>
    <row r="1044" spans="24:24" x14ac:dyDescent="0.4">
      <c r="X1044" s="20"/>
    </row>
    <row r="1045" spans="24:24" x14ac:dyDescent="0.4">
      <c r="X1045" s="20"/>
    </row>
    <row r="1046" spans="24:24" x14ac:dyDescent="0.4">
      <c r="X1046" s="20"/>
    </row>
    <row r="1047" spans="24:24" x14ac:dyDescent="0.4">
      <c r="X1047" s="20"/>
    </row>
    <row r="1048" spans="24:24" x14ac:dyDescent="0.4">
      <c r="X1048" s="20"/>
    </row>
    <row r="1049" spans="24:24" x14ac:dyDescent="0.4">
      <c r="X1049" s="20"/>
    </row>
    <row r="1050" spans="24:24" x14ac:dyDescent="0.4">
      <c r="X1050" s="20"/>
    </row>
    <row r="1051" spans="24:24" x14ac:dyDescent="0.4">
      <c r="X1051" s="20"/>
    </row>
    <row r="1052" spans="24:24" x14ac:dyDescent="0.4">
      <c r="X1052" s="20"/>
    </row>
    <row r="1053" spans="24:24" x14ac:dyDescent="0.4">
      <c r="X1053" s="20"/>
    </row>
    <row r="1054" spans="24:24" x14ac:dyDescent="0.4">
      <c r="X1054" s="20"/>
    </row>
    <row r="1055" spans="24:24" x14ac:dyDescent="0.4">
      <c r="X1055" s="20"/>
    </row>
    <row r="1056" spans="24:24" x14ac:dyDescent="0.4">
      <c r="X1056" s="20"/>
    </row>
    <row r="1057" spans="24:24" x14ac:dyDescent="0.4">
      <c r="X1057" s="20"/>
    </row>
    <row r="1058" spans="24:24" x14ac:dyDescent="0.4">
      <c r="X1058" s="20"/>
    </row>
    <row r="1059" spans="24:24" x14ac:dyDescent="0.4">
      <c r="X1059" s="20"/>
    </row>
    <row r="1060" spans="24:24" x14ac:dyDescent="0.4">
      <c r="X1060" s="20"/>
    </row>
    <row r="1061" spans="24:24" x14ac:dyDescent="0.4">
      <c r="X1061" s="20"/>
    </row>
    <row r="1062" spans="24:24" x14ac:dyDescent="0.4">
      <c r="X1062" s="20"/>
    </row>
    <row r="1063" spans="24:24" x14ac:dyDescent="0.4">
      <c r="X1063" s="20"/>
    </row>
    <row r="1064" spans="24:24" x14ac:dyDescent="0.4">
      <c r="X1064" s="20"/>
    </row>
    <row r="1065" spans="24:24" x14ac:dyDescent="0.4">
      <c r="X1065" s="20"/>
    </row>
    <row r="1066" spans="24:24" x14ac:dyDescent="0.4">
      <c r="X1066" s="20"/>
    </row>
    <row r="1067" spans="24:24" x14ac:dyDescent="0.4">
      <c r="X1067" s="20"/>
    </row>
    <row r="1068" spans="24:24" x14ac:dyDescent="0.4">
      <c r="X1068" s="20"/>
    </row>
    <row r="1069" spans="24:24" x14ac:dyDescent="0.4">
      <c r="X1069" s="20"/>
    </row>
    <row r="1070" spans="24:24" x14ac:dyDescent="0.4">
      <c r="X1070" s="20"/>
    </row>
    <row r="1071" spans="24:24" x14ac:dyDescent="0.4">
      <c r="X1071" s="20"/>
    </row>
    <row r="1072" spans="24:24" x14ac:dyDescent="0.4">
      <c r="X1072" s="20"/>
    </row>
    <row r="1073" spans="24:24" x14ac:dyDescent="0.4">
      <c r="X1073" s="20"/>
    </row>
    <row r="1074" spans="24:24" x14ac:dyDescent="0.4">
      <c r="X1074" s="20"/>
    </row>
    <row r="1075" spans="24:24" x14ac:dyDescent="0.4">
      <c r="X1075" s="20"/>
    </row>
    <row r="1076" spans="24:24" x14ac:dyDescent="0.4">
      <c r="X1076" s="20"/>
    </row>
    <row r="1077" spans="24:24" x14ac:dyDescent="0.4">
      <c r="X1077" s="20"/>
    </row>
    <row r="1078" spans="24:24" x14ac:dyDescent="0.4">
      <c r="X1078" s="20"/>
    </row>
    <row r="1079" spans="24:24" x14ac:dyDescent="0.4">
      <c r="X1079" s="20"/>
    </row>
    <row r="1080" spans="24:24" x14ac:dyDescent="0.4">
      <c r="X1080" s="20"/>
    </row>
    <row r="1081" spans="24:24" x14ac:dyDescent="0.4">
      <c r="X1081" s="20"/>
    </row>
    <row r="1082" spans="24:24" x14ac:dyDescent="0.4">
      <c r="X1082" s="20"/>
    </row>
    <row r="1083" spans="24:24" x14ac:dyDescent="0.4">
      <c r="X1083" s="20"/>
    </row>
    <row r="1084" spans="24:24" x14ac:dyDescent="0.4">
      <c r="X1084" s="20"/>
    </row>
    <row r="1085" spans="24:24" x14ac:dyDescent="0.4">
      <c r="X1085" s="20"/>
    </row>
    <row r="1086" spans="24:24" x14ac:dyDescent="0.4">
      <c r="X1086" s="20"/>
    </row>
    <row r="1087" spans="24:24" x14ac:dyDescent="0.4">
      <c r="X1087" s="20"/>
    </row>
    <row r="1088" spans="24:24" x14ac:dyDescent="0.4">
      <c r="X1088" s="20"/>
    </row>
    <row r="1089" spans="24:24" x14ac:dyDescent="0.4">
      <c r="X1089" s="20"/>
    </row>
    <row r="1090" spans="24:24" x14ac:dyDescent="0.4">
      <c r="X1090" s="20"/>
    </row>
    <row r="1091" spans="24:24" x14ac:dyDescent="0.4">
      <c r="X1091" s="20"/>
    </row>
    <row r="1092" spans="24:24" x14ac:dyDescent="0.4">
      <c r="X1092" s="20"/>
    </row>
    <row r="1093" spans="24:24" x14ac:dyDescent="0.4">
      <c r="X1093" s="20"/>
    </row>
    <row r="1094" spans="24:24" x14ac:dyDescent="0.4">
      <c r="X1094" s="20"/>
    </row>
    <row r="1095" spans="24:24" x14ac:dyDescent="0.4">
      <c r="X1095" s="20"/>
    </row>
    <row r="1096" spans="24:24" x14ac:dyDescent="0.4">
      <c r="X1096" s="20"/>
    </row>
    <row r="1097" spans="24:24" x14ac:dyDescent="0.4">
      <c r="X1097" s="20"/>
    </row>
    <row r="1098" spans="24:24" x14ac:dyDescent="0.4">
      <c r="X1098" s="20"/>
    </row>
    <row r="1099" spans="24:24" x14ac:dyDescent="0.4">
      <c r="X1099" s="20"/>
    </row>
    <row r="1100" spans="24:24" x14ac:dyDescent="0.4">
      <c r="X1100" s="20"/>
    </row>
    <row r="1101" spans="24:24" x14ac:dyDescent="0.4">
      <c r="X1101" s="20"/>
    </row>
    <row r="1102" spans="24:24" x14ac:dyDescent="0.4">
      <c r="X1102" s="20"/>
    </row>
    <row r="1103" spans="24:24" x14ac:dyDescent="0.4">
      <c r="X1103" s="20"/>
    </row>
    <row r="1104" spans="24:24" x14ac:dyDescent="0.4">
      <c r="X1104" s="20"/>
    </row>
    <row r="1105" spans="24:24" x14ac:dyDescent="0.4">
      <c r="X1105" s="20"/>
    </row>
    <row r="1106" spans="24:24" x14ac:dyDescent="0.4">
      <c r="X1106" s="20"/>
    </row>
    <row r="1107" spans="24:24" x14ac:dyDescent="0.4">
      <c r="X1107" s="20"/>
    </row>
    <row r="1108" spans="24:24" x14ac:dyDescent="0.4">
      <c r="X1108" s="20"/>
    </row>
    <row r="1109" spans="24:24" x14ac:dyDescent="0.4">
      <c r="X1109" s="20"/>
    </row>
    <row r="1110" spans="24:24" x14ac:dyDescent="0.4">
      <c r="X1110" s="20"/>
    </row>
    <row r="1111" spans="24:24" x14ac:dyDescent="0.4">
      <c r="X1111" s="20"/>
    </row>
    <row r="1112" spans="24:24" x14ac:dyDescent="0.4">
      <c r="X1112" s="20"/>
    </row>
    <row r="1113" spans="24:24" x14ac:dyDescent="0.4">
      <c r="X1113" s="20"/>
    </row>
    <row r="1114" spans="24:24" x14ac:dyDescent="0.4">
      <c r="X1114" s="20"/>
    </row>
    <row r="1115" spans="24:24" x14ac:dyDescent="0.4">
      <c r="X1115" s="20"/>
    </row>
    <row r="1116" spans="24:24" x14ac:dyDescent="0.4">
      <c r="X1116" s="20"/>
    </row>
    <row r="1117" spans="24:24" x14ac:dyDescent="0.4">
      <c r="X1117" s="20"/>
    </row>
    <row r="1118" spans="24:24" x14ac:dyDescent="0.4">
      <c r="X1118" s="20"/>
    </row>
    <row r="1119" spans="24:24" x14ac:dyDescent="0.4">
      <c r="X1119" s="20"/>
    </row>
    <row r="1120" spans="24:24" x14ac:dyDescent="0.4">
      <c r="X1120" s="20"/>
    </row>
    <row r="1121" spans="24:24" x14ac:dyDescent="0.4">
      <c r="X1121" s="20"/>
    </row>
    <row r="1122" spans="24:24" x14ac:dyDescent="0.4">
      <c r="X1122" s="20"/>
    </row>
    <row r="1123" spans="24:24" x14ac:dyDescent="0.4">
      <c r="X1123" s="20"/>
    </row>
    <row r="1124" spans="24:24" x14ac:dyDescent="0.4">
      <c r="X1124" s="20"/>
    </row>
    <row r="1125" spans="24:24" x14ac:dyDescent="0.4">
      <c r="X1125" s="20"/>
    </row>
    <row r="1126" spans="24:24" x14ac:dyDescent="0.4">
      <c r="X1126" s="20"/>
    </row>
    <row r="1127" spans="24:24" x14ac:dyDescent="0.4">
      <c r="X1127" s="20"/>
    </row>
    <row r="1128" spans="24:24" x14ac:dyDescent="0.4">
      <c r="X1128" s="20"/>
    </row>
    <row r="1129" spans="24:24" x14ac:dyDescent="0.4">
      <c r="X1129" s="20"/>
    </row>
    <row r="1130" spans="24:24" x14ac:dyDescent="0.4">
      <c r="X1130" s="20"/>
    </row>
    <row r="1131" spans="24:24" x14ac:dyDescent="0.4">
      <c r="X1131" s="20"/>
    </row>
    <row r="1132" spans="24:24" x14ac:dyDescent="0.4">
      <c r="X1132" s="20"/>
    </row>
    <row r="1133" spans="24:24" x14ac:dyDescent="0.4">
      <c r="X1133" s="20"/>
    </row>
    <row r="1134" spans="24:24" x14ac:dyDescent="0.4">
      <c r="X1134" s="20"/>
    </row>
    <row r="1135" spans="24:24" x14ac:dyDescent="0.4">
      <c r="X1135" s="20"/>
    </row>
    <row r="1136" spans="24:24" x14ac:dyDescent="0.4">
      <c r="X1136" s="20"/>
    </row>
    <row r="1137" spans="24:24" x14ac:dyDescent="0.4">
      <c r="X1137" s="20"/>
    </row>
    <row r="1138" spans="24:24" x14ac:dyDescent="0.4">
      <c r="X1138" s="20"/>
    </row>
    <row r="1139" spans="24:24" x14ac:dyDescent="0.4">
      <c r="X1139" s="20"/>
    </row>
    <row r="1140" spans="24:24" x14ac:dyDescent="0.4">
      <c r="X1140" s="20"/>
    </row>
    <row r="1141" spans="24:24" x14ac:dyDescent="0.4">
      <c r="X1141" s="20"/>
    </row>
    <row r="1142" spans="24:24" x14ac:dyDescent="0.4">
      <c r="X1142" s="20"/>
    </row>
    <row r="1143" spans="24:24" x14ac:dyDescent="0.4">
      <c r="X1143" s="20"/>
    </row>
    <row r="1144" spans="24:24" x14ac:dyDescent="0.4">
      <c r="X1144" s="20"/>
    </row>
    <row r="1145" spans="24:24" x14ac:dyDescent="0.4">
      <c r="X1145" s="20"/>
    </row>
    <row r="1146" spans="24:24" x14ac:dyDescent="0.4">
      <c r="X1146" s="20"/>
    </row>
    <row r="1147" spans="24:24" x14ac:dyDescent="0.4">
      <c r="X1147" s="20"/>
    </row>
    <row r="1148" spans="24:24" x14ac:dyDescent="0.4">
      <c r="X1148" s="20"/>
    </row>
    <row r="1149" spans="24:24" x14ac:dyDescent="0.4">
      <c r="X1149" s="20"/>
    </row>
    <row r="1150" spans="24:24" x14ac:dyDescent="0.4">
      <c r="X1150" s="20"/>
    </row>
    <row r="1151" spans="24:24" x14ac:dyDescent="0.4">
      <c r="X1151" s="20"/>
    </row>
    <row r="1152" spans="24:24" x14ac:dyDescent="0.4">
      <c r="X1152" s="20"/>
    </row>
    <row r="1153" spans="24:24" x14ac:dyDescent="0.4">
      <c r="X1153" s="20"/>
    </row>
    <row r="1154" spans="24:24" x14ac:dyDescent="0.4">
      <c r="X1154" s="20"/>
    </row>
    <row r="1155" spans="24:24" x14ac:dyDescent="0.4">
      <c r="X1155" s="20"/>
    </row>
    <row r="1156" spans="24:24" x14ac:dyDescent="0.4">
      <c r="X1156" s="20"/>
    </row>
    <row r="1157" spans="24:24" x14ac:dyDescent="0.4">
      <c r="X1157" s="20"/>
    </row>
    <row r="1158" spans="24:24" x14ac:dyDescent="0.4">
      <c r="X1158" s="20"/>
    </row>
    <row r="1159" spans="24:24" x14ac:dyDescent="0.4">
      <c r="X1159" s="20"/>
    </row>
    <row r="1160" spans="24:24" x14ac:dyDescent="0.4">
      <c r="X1160" s="20"/>
    </row>
    <row r="1161" spans="24:24" x14ac:dyDescent="0.4">
      <c r="X1161" s="20"/>
    </row>
    <row r="1162" spans="24:24" x14ac:dyDescent="0.4">
      <c r="X1162" s="20"/>
    </row>
    <row r="1163" spans="24:24" x14ac:dyDescent="0.4">
      <c r="X1163" s="20"/>
    </row>
    <row r="1164" spans="24:24" x14ac:dyDescent="0.4">
      <c r="X1164" s="20"/>
    </row>
    <row r="1165" spans="24:24" x14ac:dyDescent="0.4">
      <c r="X1165" s="20"/>
    </row>
    <row r="1166" spans="24:24" x14ac:dyDescent="0.4">
      <c r="X1166" s="20"/>
    </row>
    <row r="1167" spans="24:24" x14ac:dyDescent="0.4">
      <c r="X1167" s="20"/>
    </row>
    <row r="1168" spans="24:24" x14ac:dyDescent="0.4">
      <c r="X1168" s="20"/>
    </row>
    <row r="1169" spans="24:24" x14ac:dyDescent="0.4">
      <c r="X1169" s="20"/>
    </row>
    <row r="1170" spans="24:24" x14ac:dyDescent="0.4">
      <c r="X1170" s="20"/>
    </row>
    <row r="1171" spans="24:24" x14ac:dyDescent="0.4">
      <c r="X1171" s="20"/>
    </row>
    <row r="1172" spans="24:24" x14ac:dyDescent="0.4">
      <c r="X1172" s="20"/>
    </row>
    <row r="1173" spans="24:24" x14ac:dyDescent="0.4">
      <c r="X1173" s="20"/>
    </row>
    <row r="1174" spans="24:24" x14ac:dyDescent="0.4">
      <c r="X1174" s="20"/>
    </row>
    <row r="1175" spans="24:24" x14ac:dyDescent="0.4">
      <c r="X1175" s="20"/>
    </row>
    <row r="1176" spans="24:24" x14ac:dyDescent="0.4">
      <c r="X1176" s="20"/>
    </row>
    <row r="1177" spans="24:24" x14ac:dyDescent="0.4">
      <c r="X1177" s="20"/>
    </row>
    <row r="1178" spans="24:24" x14ac:dyDescent="0.4">
      <c r="X1178" s="20"/>
    </row>
    <row r="1179" spans="24:24" x14ac:dyDescent="0.4">
      <c r="X1179" s="20"/>
    </row>
    <row r="1180" spans="24:24" x14ac:dyDescent="0.4">
      <c r="X1180" s="20"/>
    </row>
    <row r="1181" spans="24:24" x14ac:dyDescent="0.4">
      <c r="X1181" s="20"/>
    </row>
    <row r="1182" spans="24:24" x14ac:dyDescent="0.4">
      <c r="X1182" s="20"/>
    </row>
    <row r="1183" spans="24:24" x14ac:dyDescent="0.4">
      <c r="X1183" s="20"/>
    </row>
    <row r="1184" spans="24:24" x14ac:dyDescent="0.4">
      <c r="X1184" s="20"/>
    </row>
    <row r="1185" spans="24:24" x14ac:dyDescent="0.4">
      <c r="X1185" s="20"/>
    </row>
    <row r="1186" spans="24:24" x14ac:dyDescent="0.4">
      <c r="X1186" s="20"/>
    </row>
    <row r="1187" spans="24:24" x14ac:dyDescent="0.4">
      <c r="X1187" s="20"/>
    </row>
    <row r="1188" spans="24:24" x14ac:dyDescent="0.4">
      <c r="X1188" s="20"/>
    </row>
    <row r="1189" spans="24:24" x14ac:dyDescent="0.4">
      <c r="X1189" s="20"/>
    </row>
    <row r="1190" spans="24:24" x14ac:dyDescent="0.4">
      <c r="X1190" s="20"/>
    </row>
    <row r="1191" spans="24:24" x14ac:dyDescent="0.4">
      <c r="X1191" s="20"/>
    </row>
    <row r="1192" spans="24:24" x14ac:dyDescent="0.4">
      <c r="X1192" s="20"/>
    </row>
    <row r="1193" spans="24:24" x14ac:dyDescent="0.4">
      <c r="X1193" s="20"/>
    </row>
    <row r="1194" spans="24:24" x14ac:dyDescent="0.4">
      <c r="X1194" s="20"/>
    </row>
    <row r="1195" spans="24:24" x14ac:dyDescent="0.4">
      <c r="X1195" s="20"/>
    </row>
    <row r="1196" spans="24:24" x14ac:dyDescent="0.4">
      <c r="X1196" s="20"/>
    </row>
    <row r="1197" spans="24:24" x14ac:dyDescent="0.4">
      <c r="X1197" s="20"/>
    </row>
    <row r="1198" spans="24:24" x14ac:dyDescent="0.4">
      <c r="X1198" s="20"/>
    </row>
    <row r="1199" spans="24:24" x14ac:dyDescent="0.4">
      <c r="X1199" s="20"/>
    </row>
    <row r="1200" spans="24:24" x14ac:dyDescent="0.4">
      <c r="X1200" s="20"/>
    </row>
    <row r="1201" spans="24:24" x14ac:dyDescent="0.4">
      <c r="X1201" s="20"/>
    </row>
    <row r="1202" spans="24:24" x14ac:dyDescent="0.4">
      <c r="X1202" s="20"/>
    </row>
    <row r="1203" spans="24:24" x14ac:dyDescent="0.4">
      <c r="X1203" s="20"/>
    </row>
    <row r="1204" spans="24:24" x14ac:dyDescent="0.4">
      <c r="X1204" s="20"/>
    </row>
    <row r="1205" spans="24:24" x14ac:dyDescent="0.4">
      <c r="X1205" s="20"/>
    </row>
    <row r="1206" spans="24:24" x14ac:dyDescent="0.4">
      <c r="X1206" s="20"/>
    </row>
    <row r="1207" spans="24:24" x14ac:dyDescent="0.4">
      <c r="X1207" s="20"/>
    </row>
    <row r="1208" spans="24:24" x14ac:dyDescent="0.4">
      <c r="X1208" s="20"/>
    </row>
    <row r="1209" spans="24:24" x14ac:dyDescent="0.4">
      <c r="X1209" s="20"/>
    </row>
    <row r="1210" spans="24:24" x14ac:dyDescent="0.4">
      <c r="X1210" s="20"/>
    </row>
    <row r="1211" spans="24:24" x14ac:dyDescent="0.4">
      <c r="X1211" s="20"/>
    </row>
    <row r="1212" spans="24:24" x14ac:dyDescent="0.4">
      <c r="X1212" s="20"/>
    </row>
    <row r="1213" spans="24:24" x14ac:dyDescent="0.4">
      <c r="X1213" s="20"/>
    </row>
    <row r="1214" spans="24:24" x14ac:dyDescent="0.4">
      <c r="X1214" s="20"/>
    </row>
    <row r="1215" spans="24:24" x14ac:dyDescent="0.4">
      <c r="X1215" s="20"/>
    </row>
    <row r="1216" spans="24:24" x14ac:dyDescent="0.4">
      <c r="X1216" s="20"/>
    </row>
    <row r="1217" spans="24:24" x14ac:dyDescent="0.4">
      <c r="X1217" s="20"/>
    </row>
    <row r="1218" spans="24:24" x14ac:dyDescent="0.4">
      <c r="X1218" s="20"/>
    </row>
    <row r="1219" spans="24:24" x14ac:dyDescent="0.4">
      <c r="X1219" s="20"/>
    </row>
    <row r="1220" spans="24:24" x14ac:dyDescent="0.4">
      <c r="X1220" s="20"/>
    </row>
    <row r="1221" spans="24:24" x14ac:dyDescent="0.4">
      <c r="X1221" s="20"/>
    </row>
    <row r="1222" spans="24:24" x14ac:dyDescent="0.4">
      <c r="X1222" s="20"/>
    </row>
    <row r="1223" spans="24:24" x14ac:dyDescent="0.4">
      <c r="X1223" s="20"/>
    </row>
    <row r="1224" spans="24:24" x14ac:dyDescent="0.4">
      <c r="X1224" s="20"/>
    </row>
    <row r="1225" spans="24:24" x14ac:dyDescent="0.4">
      <c r="X1225" s="20"/>
    </row>
    <row r="1226" spans="24:24" x14ac:dyDescent="0.4">
      <c r="X1226" s="20"/>
    </row>
    <row r="1227" spans="24:24" x14ac:dyDescent="0.4">
      <c r="X1227" s="20"/>
    </row>
    <row r="1228" spans="24:24" x14ac:dyDescent="0.4">
      <c r="X1228" s="20"/>
    </row>
    <row r="1229" spans="24:24" x14ac:dyDescent="0.4">
      <c r="X1229" s="20"/>
    </row>
    <row r="1230" spans="24:24" x14ac:dyDescent="0.4">
      <c r="X1230" s="20"/>
    </row>
    <row r="1231" spans="24:24" x14ac:dyDescent="0.4">
      <c r="X1231" s="20"/>
    </row>
    <row r="1232" spans="24:24" x14ac:dyDescent="0.4">
      <c r="X1232" s="20"/>
    </row>
    <row r="1233" spans="24:24" x14ac:dyDescent="0.4">
      <c r="X1233" s="20"/>
    </row>
    <row r="1234" spans="24:24" x14ac:dyDescent="0.4">
      <c r="X1234" s="20"/>
    </row>
    <row r="1235" spans="24:24" x14ac:dyDescent="0.4">
      <c r="X1235" s="20"/>
    </row>
    <row r="1236" spans="24:24" x14ac:dyDescent="0.4">
      <c r="X1236" s="20"/>
    </row>
    <row r="1237" spans="24:24" x14ac:dyDescent="0.4">
      <c r="X1237" s="20"/>
    </row>
    <row r="1238" spans="24:24" x14ac:dyDescent="0.4">
      <c r="X1238" s="20"/>
    </row>
    <row r="1239" spans="24:24" x14ac:dyDescent="0.4">
      <c r="X1239" s="20"/>
    </row>
    <row r="1240" spans="24:24" x14ac:dyDescent="0.4">
      <c r="X1240" s="20"/>
    </row>
    <row r="1241" spans="24:24" x14ac:dyDescent="0.4">
      <c r="X1241" s="20"/>
    </row>
    <row r="1242" spans="24:24" x14ac:dyDescent="0.4">
      <c r="X1242" s="20"/>
    </row>
    <row r="1243" spans="24:24" x14ac:dyDescent="0.4">
      <c r="X1243" s="20"/>
    </row>
    <row r="1244" spans="24:24" x14ac:dyDescent="0.4">
      <c r="X1244" s="20"/>
    </row>
    <row r="1245" spans="24:24" x14ac:dyDescent="0.4">
      <c r="X1245" s="20"/>
    </row>
    <row r="1246" spans="24:24" x14ac:dyDescent="0.4">
      <c r="X1246" s="20"/>
    </row>
    <row r="1247" spans="24:24" x14ac:dyDescent="0.4">
      <c r="X1247" s="20"/>
    </row>
    <row r="1248" spans="24:24" x14ac:dyDescent="0.4">
      <c r="X1248" s="20"/>
    </row>
    <row r="1249" spans="24:24" x14ac:dyDescent="0.4">
      <c r="X1249" s="20"/>
    </row>
    <row r="1250" spans="24:24" x14ac:dyDescent="0.4">
      <c r="X1250" s="20"/>
    </row>
    <row r="1251" spans="24:24" x14ac:dyDescent="0.4">
      <c r="X1251" s="20"/>
    </row>
    <row r="1252" spans="24:24" x14ac:dyDescent="0.4">
      <c r="X1252" s="20"/>
    </row>
    <row r="1253" spans="24:24" x14ac:dyDescent="0.4">
      <c r="X1253" s="20"/>
    </row>
    <row r="1254" spans="24:24" x14ac:dyDescent="0.4">
      <c r="X1254" s="20"/>
    </row>
    <row r="1255" spans="24:24" x14ac:dyDescent="0.4">
      <c r="X1255" s="20"/>
    </row>
    <row r="1256" spans="24:24" x14ac:dyDescent="0.4">
      <c r="X1256" s="20"/>
    </row>
    <row r="1257" spans="24:24" x14ac:dyDescent="0.4">
      <c r="X1257" s="20"/>
    </row>
    <row r="1258" spans="24:24" x14ac:dyDescent="0.4">
      <c r="X1258" s="20"/>
    </row>
    <row r="1259" spans="24:24" x14ac:dyDescent="0.4">
      <c r="X1259" s="20"/>
    </row>
    <row r="1260" spans="24:24" x14ac:dyDescent="0.4">
      <c r="X1260" s="20"/>
    </row>
    <row r="1261" spans="24:24" x14ac:dyDescent="0.4">
      <c r="X1261" s="20"/>
    </row>
    <row r="1262" spans="24:24" x14ac:dyDescent="0.4">
      <c r="X1262" s="20"/>
    </row>
    <row r="1263" spans="24:24" x14ac:dyDescent="0.4">
      <c r="X1263" s="20"/>
    </row>
    <row r="1264" spans="24:24" x14ac:dyDescent="0.4">
      <c r="X1264" s="20"/>
    </row>
    <row r="1265" spans="24:24" x14ac:dyDescent="0.4">
      <c r="X1265" s="20"/>
    </row>
    <row r="1266" spans="24:24" x14ac:dyDescent="0.4">
      <c r="X1266" s="20"/>
    </row>
    <row r="1267" spans="24:24" x14ac:dyDescent="0.4">
      <c r="X1267" s="20"/>
    </row>
    <row r="1268" spans="24:24" x14ac:dyDescent="0.4">
      <c r="X1268" s="20"/>
    </row>
    <row r="1269" spans="24:24" x14ac:dyDescent="0.4">
      <c r="X1269" s="20"/>
    </row>
    <row r="1270" spans="24:24" x14ac:dyDescent="0.4">
      <c r="X1270" s="20"/>
    </row>
    <row r="1271" spans="24:24" x14ac:dyDescent="0.4">
      <c r="X1271" s="20"/>
    </row>
    <row r="1272" spans="24:24" x14ac:dyDescent="0.4">
      <c r="X1272" s="20"/>
    </row>
    <row r="1273" spans="24:24" x14ac:dyDescent="0.4">
      <c r="X1273" s="20"/>
    </row>
    <row r="1274" spans="24:24" x14ac:dyDescent="0.4">
      <c r="X1274" s="20"/>
    </row>
    <row r="1275" spans="24:24" x14ac:dyDescent="0.4">
      <c r="X1275" s="20"/>
    </row>
    <row r="1276" spans="24:24" x14ac:dyDescent="0.4">
      <c r="X1276" s="20"/>
    </row>
    <row r="1277" spans="24:24" x14ac:dyDescent="0.4">
      <c r="X1277" s="20"/>
    </row>
    <row r="1278" spans="24:24" x14ac:dyDescent="0.4">
      <c r="X1278" s="20"/>
    </row>
    <row r="1279" spans="24:24" x14ac:dyDescent="0.4">
      <c r="X1279" s="20"/>
    </row>
    <row r="1280" spans="24:24" x14ac:dyDescent="0.4">
      <c r="X1280" s="20"/>
    </row>
    <row r="1281" spans="24:24" x14ac:dyDescent="0.4">
      <c r="X1281" s="20"/>
    </row>
    <row r="1282" spans="24:24" x14ac:dyDescent="0.4">
      <c r="X1282" s="20"/>
    </row>
    <row r="1283" spans="24:24" x14ac:dyDescent="0.4">
      <c r="X1283" s="20"/>
    </row>
    <row r="1284" spans="24:24" x14ac:dyDescent="0.4">
      <c r="X1284" s="20"/>
    </row>
    <row r="1285" spans="24:24" x14ac:dyDescent="0.4">
      <c r="X1285" s="20"/>
    </row>
    <row r="1286" spans="24:24" x14ac:dyDescent="0.4">
      <c r="X1286" s="20"/>
    </row>
    <row r="1287" spans="24:24" x14ac:dyDescent="0.4">
      <c r="X1287" s="20"/>
    </row>
    <row r="1288" spans="24:24" x14ac:dyDescent="0.4">
      <c r="X1288" s="20"/>
    </row>
    <row r="1289" spans="24:24" x14ac:dyDescent="0.4">
      <c r="X1289" s="20"/>
    </row>
    <row r="1290" spans="24:24" x14ac:dyDescent="0.4">
      <c r="X1290" s="20"/>
    </row>
    <row r="1291" spans="24:24" x14ac:dyDescent="0.4">
      <c r="X1291" s="20"/>
    </row>
    <row r="1292" spans="24:24" x14ac:dyDescent="0.4">
      <c r="X1292" s="20"/>
    </row>
    <row r="1293" spans="24:24" x14ac:dyDescent="0.4">
      <c r="X1293" s="20"/>
    </row>
    <row r="1294" spans="24:24" x14ac:dyDescent="0.4">
      <c r="X1294" s="20"/>
    </row>
    <row r="1295" spans="24:24" x14ac:dyDescent="0.4">
      <c r="X1295" s="20"/>
    </row>
    <row r="1296" spans="24:24" x14ac:dyDescent="0.4">
      <c r="X1296" s="20"/>
    </row>
    <row r="1297" spans="24:24" x14ac:dyDescent="0.4">
      <c r="X1297" s="20"/>
    </row>
    <row r="1298" spans="24:24" x14ac:dyDescent="0.4">
      <c r="X1298" s="20"/>
    </row>
    <row r="1299" spans="24:24" x14ac:dyDescent="0.4">
      <c r="X1299" s="20"/>
    </row>
    <row r="1300" spans="24:24" x14ac:dyDescent="0.4">
      <c r="X1300" s="20"/>
    </row>
    <row r="1301" spans="24:24" x14ac:dyDescent="0.4">
      <c r="X1301" s="20"/>
    </row>
    <row r="1302" spans="24:24" x14ac:dyDescent="0.4">
      <c r="X1302" s="20"/>
    </row>
    <row r="1303" spans="24:24" x14ac:dyDescent="0.4">
      <c r="X1303" s="20"/>
    </row>
    <row r="1304" spans="24:24" x14ac:dyDescent="0.4">
      <c r="X1304" s="20"/>
    </row>
    <row r="1305" spans="24:24" x14ac:dyDescent="0.4">
      <c r="X1305" s="20"/>
    </row>
    <row r="1306" spans="24:24" x14ac:dyDescent="0.4">
      <c r="X1306" s="20"/>
    </row>
    <row r="1307" spans="24:24" x14ac:dyDescent="0.4">
      <c r="X1307" s="20"/>
    </row>
    <row r="1308" spans="24:24" x14ac:dyDescent="0.4">
      <c r="X1308" s="20"/>
    </row>
    <row r="1309" spans="24:24" x14ac:dyDescent="0.4">
      <c r="X1309" s="20"/>
    </row>
    <row r="1310" spans="24:24" x14ac:dyDescent="0.4">
      <c r="X1310" s="20"/>
    </row>
    <row r="1311" spans="24:24" x14ac:dyDescent="0.4">
      <c r="X1311" s="20"/>
    </row>
    <row r="1312" spans="24:24" x14ac:dyDescent="0.4">
      <c r="X1312" s="20"/>
    </row>
    <row r="1313" spans="24:24" x14ac:dyDescent="0.4">
      <c r="X1313" s="20"/>
    </row>
    <row r="1314" spans="24:24" x14ac:dyDescent="0.4">
      <c r="X1314" s="20"/>
    </row>
    <row r="1315" spans="24:24" x14ac:dyDescent="0.4">
      <c r="X1315" s="20"/>
    </row>
    <row r="1316" spans="24:24" x14ac:dyDescent="0.4">
      <c r="X1316" s="20"/>
    </row>
    <row r="1317" spans="24:24" x14ac:dyDescent="0.4">
      <c r="X1317" s="20"/>
    </row>
    <row r="1318" spans="24:24" x14ac:dyDescent="0.4">
      <c r="X1318" s="20"/>
    </row>
    <row r="1319" spans="24:24" x14ac:dyDescent="0.4">
      <c r="X1319" s="20"/>
    </row>
    <row r="1320" spans="24:24" x14ac:dyDescent="0.4">
      <c r="X1320" s="20"/>
    </row>
    <row r="1321" spans="24:24" x14ac:dyDescent="0.4">
      <c r="X1321" s="20"/>
    </row>
    <row r="1322" spans="24:24" x14ac:dyDescent="0.4">
      <c r="X1322" s="20"/>
    </row>
    <row r="1323" spans="24:24" x14ac:dyDescent="0.4">
      <c r="X1323" s="20"/>
    </row>
    <row r="1324" spans="24:24" x14ac:dyDescent="0.4">
      <c r="X1324" s="20"/>
    </row>
    <row r="1325" spans="24:24" x14ac:dyDescent="0.4">
      <c r="X1325" s="20"/>
    </row>
    <row r="1326" spans="24:24" x14ac:dyDescent="0.4">
      <c r="X1326" s="20"/>
    </row>
    <row r="1327" spans="24:24" x14ac:dyDescent="0.4">
      <c r="X1327" s="20"/>
    </row>
    <row r="1328" spans="24:24" x14ac:dyDescent="0.4">
      <c r="X1328" s="20"/>
    </row>
    <row r="1329" spans="24:24" x14ac:dyDescent="0.4">
      <c r="X1329" s="20"/>
    </row>
    <row r="1330" spans="24:24" x14ac:dyDescent="0.4">
      <c r="X1330" s="20"/>
    </row>
    <row r="1331" spans="24:24" x14ac:dyDescent="0.4">
      <c r="X1331" s="20"/>
    </row>
    <row r="1332" spans="24:24" x14ac:dyDescent="0.4">
      <c r="X1332" s="20"/>
    </row>
    <row r="1333" spans="24:24" x14ac:dyDescent="0.4">
      <c r="X1333" s="20"/>
    </row>
    <row r="1334" spans="24:24" x14ac:dyDescent="0.4">
      <c r="X1334" s="20"/>
    </row>
    <row r="1335" spans="24:24" x14ac:dyDescent="0.4">
      <c r="X1335" s="20"/>
    </row>
    <row r="1336" spans="24:24" x14ac:dyDescent="0.4">
      <c r="X1336" s="20"/>
    </row>
    <row r="1337" spans="24:24" x14ac:dyDescent="0.4">
      <c r="X1337" s="20"/>
    </row>
    <row r="1338" spans="24:24" x14ac:dyDescent="0.4">
      <c r="X1338" s="20"/>
    </row>
    <row r="1339" spans="24:24" x14ac:dyDescent="0.4">
      <c r="X1339" s="20"/>
    </row>
    <row r="1340" spans="24:24" x14ac:dyDescent="0.4">
      <c r="X1340" s="20"/>
    </row>
    <row r="1341" spans="24:24" x14ac:dyDescent="0.4">
      <c r="X1341" s="20"/>
    </row>
    <row r="1342" spans="24:24" x14ac:dyDescent="0.4">
      <c r="X1342" s="20"/>
    </row>
    <row r="1343" spans="24:24" x14ac:dyDescent="0.4">
      <c r="X1343" s="20"/>
    </row>
    <row r="1344" spans="24:24" x14ac:dyDescent="0.4">
      <c r="X1344" s="20"/>
    </row>
    <row r="1345" spans="24:24" x14ac:dyDescent="0.4">
      <c r="X1345" s="20"/>
    </row>
    <row r="1346" spans="24:24" x14ac:dyDescent="0.4">
      <c r="X1346" s="20"/>
    </row>
    <row r="1347" spans="24:24" x14ac:dyDescent="0.4">
      <c r="X1347" s="20"/>
    </row>
    <row r="1348" spans="24:24" x14ac:dyDescent="0.4">
      <c r="X1348" s="20"/>
    </row>
    <row r="1349" spans="24:24" x14ac:dyDescent="0.4">
      <c r="X1349" s="20"/>
    </row>
    <row r="1350" spans="24:24" x14ac:dyDescent="0.4">
      <c r="X1350" s="20"/>
    </row>
    <row r="1351" spans="24:24" x14ac:dyDescent="0.4">
      <c r="X1351" s="20"/>
    </row>
    <row r="1352" spans="24:24" x14ac:dyDescent="0.4">
      <c r="X1352" s="20"/>
    </row>
    <row r="1353" spans="24:24" x14ac:dyDescent="0.4">
      <c r="X1353" s="20"/>
    </row>
    <row r="1354" spans="24:24" x14ac:dyDescent="0.4">
      <c r="X1354" s="20"/>
    </row>
    <row r="1355" spans="24:24" x14ac:dyDescent="0.4">
      <c r="X1355" s="20"/>
    </row>
    <row r="1356" spans="24:24" x14ac:dyDescent="0.4">
      <c r="X1356" s="20"/>
    </row>
    <row r="1357" spans="24:24" x14ac:dyDescent="0.4">
      <c r="X1357" s="20"/>
    </row>
    <row r="1358" spans="24:24" x14ac:dyDescent="0.4">
      <c r="X1358" s="20"/>
    </row>
    <row r="1359" spans="24:24" x14ac:dyDescent="0.4">
      <c r="X1359" s="20"/>
    </row>
    <row r="1360" spans="24:24" x14ac:dyDescent="0.4">
      <c r="X1360" s="20"/>
    </row>
    <row r="1361" spans="24:24" x14ac:dyDescent="0.4">
      <c r="X1361" s="20"/>
    </row>
    <row r="1362" spans="24:24" x14ac:dyDescent="0.4">
      <c r="X1362" s="20"/>
    </row>
    <row r="1363" spans="24:24" x14ac:dyDescent="0.4">
      <c r="X1363" s="20"/>
    </row>
    <row r="1364" spans="24:24" x14ac:dyDescent="0.4">
      <c r="X1364" s="20"/>
    </row>
    <row r="1365" spans="24:24" x14ac:dyDescent="0.4">
      <c r="X1365" s="20"/>
    </row>
    <row r="1366" spans="24:24" x14ac:dyDescent="0.4">
      <c r="X1366" s="20"/>
    </row>
    <row r="1367" spans="24:24" x14ac:dyDescent="0.4">
      <c r="X1367" s="20"/>
    </row>
    <row r="1368" spans="24:24" x14ac:dyDescent="0.4">
      <c r="X1368" s="20"/>
    </row>
    <row r="1369" spans="24:24" x14ac:dyDescent="0.4">
      <c r="X1369" s="20"/>
    </row>
    <row r="1370" spans="24:24" x14ac:dyDescent="0.4">
      <c r="X1370" s="20"/>
    </row>
    <row r="1371" spans="24:24" x14ac:dyDescent="0.4">
      <c r="X1371" s="20"/>
    </row>
    <row r="1372" spans="24:24" x14ac:dyDescent="0.4">
      <c r="X1372" s="20"/>
    </row>
    <row r="1373" spans="24:24" x14ac:dyDescent="0.4">
      <c r="X1373" s="20"/>
    </row>
    <row r="1374" spans="24:24" x14ac:dyDescent="0.4">
      <c r="X1374" s="20"/>
    </row>
    <row r="1375" spans="24:24" x14ac:dyDescent="0.4">
      <c r="X1375" s="20"/>
    </row>
    <row r="1376" spans="24:24" x14ac:dyDescent="0.4">
      <c r="X1376" s="20"/>
    </row>
    <row r="1377" spans="24:24" x14ac:dyDescent="0.4">
      <c r="X1377" s="20"/>
    </row>
    <row r="1378" spans="24:24" x14ac:dyDescent="0.4">
      <c r="X1378" s="20"/>
    </row>
    <row r="1379" spans="24:24" x14ac:dyDescent="0.4">
      <c r="X1379" s="20"/>
    </row>
    <row r="1380" spans="24:24" x14ac:dyDescent="0.4">
      <c r="X1380" s="20"/>
    </row>
    <row r="1381" spans="24:24" x14ac:dyDescent="0.4">
      <c r="X1381" s="20"/>
    </row>
    <row r="1382" spans="24:24" x14ac:dyDescent="0.4">
      <c r="X1382" s="20"/>
    </row>
    <row r="1383" spans="24:24" x14ac:dyDescent="0.4">
      <c r="X1383" s="20"/>
    </row>
    <row r="1384" spans="24:24" x14ac:dyDescent="0.4">
      <c r="X1384" s="20"/>
    </row>
    <row r="1385" spans="24:24" x14ac:dyDescent="0.4">
      <c r="X1385" s="20"/>
    </row>
    <row r="1386" spans="24:24" x14ac:dyDescent="0.4">
      <c r="X1386" s="20"/>
    </row>
    <row r="1387" spans="24:24" x14ac:dyDescent="0.4">
      <c r="X1387" s="20"/>
    </row>
    <row r="1388" spans="24:24" x14ac:dyDescent="0.4">
      <c r="X1388" s="20"/>
    </row>
    <row r="1389" spans="24:24" x14ac:dyDescent="0.4">
      <c r="X1389" s="20"/>
    </row>
    <row r="1390" spans="24:24" x14ac:dyDescent="0.4">
      <c r="X1390" s="20"/>
    </row>
    <row r="1391" spans="24:24" x14ac:dyDescent="0.4">
      <c r="X1391" s="20"/>
    </row>
    <row r="1392" spans="24:24" x14ac:dyDescent="0.4">
      <c r="X1392" s="20"/>
    </row>
    <row r="1393" spans="24:24" x14ac:dyDescent="0.4">
      <c r="X1393" s="20"/>
    </row>
    <row r="1394" spans="24:24" x14ac:dyDescent="0.4">
      <c r="X1394" s="20"/>
    </row>
    <row r="1395" spans="24:24" x14ac:dyDescent="0.4">
      <c r="X1395" s="20"/>
    </row>
    <row r="1396" spans="24:24" x14ac:dyDescent="0.4">
      <c r="X1396" s="20"/>
    </row>
    <row r="1397" spans="24:24" x14ac:dyDescent="0.4">
      <c r="X1397" s="20"/>
    </row>
    <row r="1398" spans="24:24" x14ac:dyDescent="0.4">
      <c r="X1398" s="20"/>
    </row>
    <row r="1399" spans="24:24" x14ac:dyDescent="0.4">
      <c r="X1399" s="20"/>
    </row>
    <row r="1400" spans="24:24" x14ac:dyDescent="0.4">
      <c r="X1400" s="20"/>
    </row>
    <row r="1401" spans="24:24" x14ac:dyDescent="0.4">
      <c r="X1401" s="20"/>
    </row>
    <row r="1402" spans="24:24" x14ac:dyDescent="0.4">
      <c r="X1402" s="20"/>
    </row>
    <row r="1403" spans="24:24" x14ac:dyDescent="0.4">
      <c r="X1403" s="20"/>
    </row>
    <row r="1404" spans="24:24" x14ac:dyDescent="0.4">
      <c r="X1404" s="20"/>
    </row>
    <row r="1405" spans="24:24" x14ac:dyDescent="0.4">
      <c r="X1405" s="20"/>
    </row>
    <row r="1406" spans="24:24" x14ac:dyDescent="0.4">
      <c r="X1406" s="20"/>
    </row>
    <row r="1407" spans="24:24" x14ac:dyDescent="0.4">
      <c r="X1407" s="20"/>
    </row>
    <row r="1408" spans="24:24" x14ac:dyDescent="0.4">
      <c r="X1408" s="20"/>
    </row>
    <row r="1409" spans="24:24" x14ac:dyDescent="0.4">
      <c r="X1409" s="20"/>
    </row>
    <row r="1410" spans="24:24" x14ac:dyDescent="0.4">
      <c r="X1410" s="20"/>
    </row>
    <row r="1411" spans="24:24" x14ac:dyDescent="0.4">
      <c r="X1411" s="20"/>
    </row>
    <row r="1412" spans="24:24" x14ac:dyDescent="0.4">
      <c r="X1412" s="20"/>
    </row>
    <row r="1413" spans="24:24" x14ac:dyDescent="0.4">
      <c r="X1413" s="20"/>
    </row>
    <row r="1414" spans="24:24" x14ac:dyDescent="0.4">
      <c r="X1414" s="20"/>
    </row>
    <row r="1415" spans="24:24" x14ac:dyDescent="0.4">
      <c r="X1415" s="20"/>
    </row>
    <row r="1416" spans="24:24" x14ac:dyDescent="0.4">
      <c r="X1416" s="20"/>
    </row>
    <row r="1417" spans="24:24" x14ac:dyDescent="0.4">
      <c r="X1417" s="20"/>
    </row>
    <row r="1418" spans="24:24" x14ac:dyDescent="0.4">
      <c r="X1418" s="20"/>
    </row>
    <row r="1419" spans="24:24" x14ac:dyDescent="0.4">
      <c r="X1419" s="20"/>
    </row>
    <row r="1420" spans="24:24" x14ac:dyDescent="0.4">
      <c r="X1420" s="20"/>
    </row>
    <row r="1421" spans="24:24" x14ac:dyDescent="0.4">
      <c r="X1421" s="20"/>
    </row>
    <row r="1422" spans="24:24" x14ac:dyDescent="0.4">
      <c r="X1422" s="20"/>
    </row>
    <row r="1423" spans="24:24" x14ac:dyDescent="0.4">
      <c r="X1423" s="20"/>
    </row>
    <row r="1424" spans="24:24" x14ac:dyDescent="0.4">
      <c r="X1424" s="20"/>
    </row>
    <row r="1425" spans="24:24" x14ac:dyDescent="0.4">
      <c r="X1425" s="20"/>
    </row>
    <row r="1426" spans="24:24" x14ac:dyDescent="0.4">
      <c r="X1426" s="20"/>
    </row>
    <row r="1427" spans="24:24" x14ac:dyDescent="0.4">
      <c r="X1427" s="20"/>
    </row>
    <row r="1428" spans="24:24" x14ac:dyDescent="0.4">
      <c r="X1428" s="20"/>
    </row>
    <row r="1429" spans="24:24" x14ac:dyDescent="0.4">
      <c r="X1429" s="20"/>
    </row>
    <row r="1430" spans="24:24" x14ac:dyDescent="0.4">
      <c r="X1430" s="20"/>
    </row>
    <row r="1431" spans="24:24" x14ac:dyDescent="0.4">
      <c r="X1431" s="20"/>
    </row>
    <row r="1432" spans="24:24" x14ac:dyDescent="0.4">
      <c r="X1432" s="20"/>
    </row>
    <row r="1433" spans="24:24" x14ac:dyDescent="0.4">
      <c r="X1433" s="20"/>
    </row>
    <row r="1434" spans="24:24" x14ac:dyDescent="0.4">
      <c r="X1434" s="20"/>
    </row>
    <row r="1435" spans="24:24" x14ac:dyDescent="0.4">
      <c r="X1435" s="20"/>
    </row>
    <row r="1436" spans="24:24" x14ac:dyDescent="0.4">
      <c r="X1436" s="20"/>
    </row>
    <row r="1437" spans="24:24" x14ac:dyDescent="0.4">
      <c r="X1437" s="20"/>
    </row>
    <row r="1438" spans="24:24" x14ac:dyDescent="0.4">
      <c r="X1438" s="20"/>
    </row>
    <row r="1439" spans="24:24" x14ac:dyDescent="0.4">
      <c r="X1439" s="20"/>
    </row>
    <row r="1440" spans="24:24" x14ac:dyDescent="0.4">
      <c r="X1440" s="20"/>
    </row>
    <row r="1441" spans="24:24" x14ac:dyDescent="0.4">
      <c r="X1441" s="20"/>
    </row>
    <row r="1442" spans="24:24" x14ac:dyDescent="0.4">
      <c r="X1442" s="20"/>
    </row>
    <row r="1443" spans="24:24" x14ac:dyDescent="0.4">
      <c r="X1443" s="20"/>
    </row>
    <row r="1444" spans="24:24" x14ac:dyDescent="0.4">
      <c r="X1444" s="20"/>
    </row>
    <row r="1445" spans="24:24" x14ac:dyDescent="0.4">
      <c r="X1445" s="20"/>
    </row>
    <row r="1446" spans="24:24" x14ac:dyDescent="0.4">
      <c r="X1446" s="20"/>
    </row>
    <row r="1447" spans="24:24" x14ac:dyDescent="0.4">
      <c r="X1447" s="20"/>
    </row>
    <row r="1448" spans="24:24" x14ac:dyDescent="0.4">
      <c r="X1448" s="20"/>
    </row>
    <row r="1449" spans="24:24" x14ac:dyDescent="0.4">
      <c r="X1449" s="20"/>
    </row>
    <row r="1450" spans="24:24" x14ac:dyDescent="0.4">
      <c r="X1450" s="20"/>
    </row>
    <row r="1451" spans="24:24" x14ac:dyDescent="0.4">
      <c r="X1451" s="20"/>
    </row>
    <row r="1452" spans="24:24" x14ac:dyDescent="0.4">
      <c r="X1452" s="20"/>
    </row>
    <row r="1453" spans="24:24" x14ac:dyDescent="0.4">
      <c r="X1453" s="20"/>
    </row>
    <row r="1454" spans="24:24" x14ac:dyDescent="0.4">
      <c r="X1454" s="20"/>
    </row>
    <row r="1455" spans="24:24" x14ac:dyDescent="0.4">
      <c r="X1455" s="20"/>
    </row>
    <row r="1456" spans="24:24" x14ac:dyDescent="0.4">
      <c r="X1456" s="20"/>
    </row>
    <row r="1457" spans="24:24" x14ac:dyDescent="0.4">
      <c r="X1457" s="20"/>
    </row>
    <row r="1458" spans="24:24" x14ac:dyDescent="0.4">
      <c r="X1458" s="20"/>
    </row>
    <row r="1459" spans="24:24" x14ac:dyDescent="0.4">
      <c r="X1459" s="20"/>
    </row>
    <row r="1460" spans="24:24" x14ac:dyDescent="0.4">
      <c r="X1460" s="20"/>
    </row>
    <row r="1461" spans="24:24" x14ac:dyDescent="0.4">
      <c r="X1461" s="20"/>
    </row>
    <row r="1462" spans="24:24" x14ac:dyDescent="0.4">
      <c r="X1462" s="20"/>
    </row>
    <row r="1463" spans="24:24" x14ac:dyDescent="0.4">
      <c r="X1463" s="20"/>
    </row>
    <row r="1464" spans="24:24" x14ac:dyDescent="0.4">
      <c r="X1464" s="20"/>
    </row>
    <row r="1465" spans="24:24" x14ac:dyDescent="0.4">
      <c r="X1465" s="20"/>
    </row>
    <row r="1466" spans="24:24" x14ac:dyDescent="0.4">
      <c r="X1466" s="20"/>
    </row>
    <row r="1467" spans="24:24" x14ac:dyDescent="0.4">
      <c r="X1467" s="20"/>
    </row>
    <row r="1468" spans="24:24" x14ac:dyDescent="0.4">
      <c r="X1468" s="20"/>
    </row>
    <row r="1469" spans="24:24" x14ac:dyDescent="0.4">
      <c r="X1469" s="20"/>
    </row>
    <row r="1470" spans="24:24" x14ac:dyDescent="0.4">
      <c r="X1470" s="20"/>
    </row>
    <row r="1471" spans="24:24" x14ac:dyDescent="0.4">
      <c r="X1471" s="20"/>
    </row>
    <row r="1472" spans="24:24" x14ac:dyDescent="0.4">
      <c r="X1472" s="20"/>
    </row>
    <row r="1473" spans="24:24" x14ac:dyDescent="0.4">
      <c r="X1473" s="20"/>
    </row>
    <row r="1474" spans="24:24" x14ac:dyDescent="0.4">
      <c r="X1474" s="20"/>
    </row>
    <row r="1475" spans="24:24" x14ac:dyDescent="0.4">
      <c r="X1475" s="20"/>
    </row>
    <row r="1476" spans="24:24" x14ac:dyDescent="0.4">
      <c r="X1476" s="20"/>
    </row>
    <row r="1477" spans="24:24" x14ac:dyDescent="0.4">
      <c r="X1477" s="20"/>
    </row>
    <row r="1478" spans="24:24" x14ac:dyDescent="0.4">
      <c r="X1478" s="20"/>
    </row>
    <row r="1479" spans="24:24" x14ac:dyDescent="0.4">
      <c r="X1479" s="20"/>
    </row>
    <row r="1480" spans="24:24" x14ac:dyDescent="0.4">
      <c r="X1480" s="20"/>
    </row>
    <row r="1481" spans="24:24" x14ac:dyDescent="0.4">
      <c r="X1481" s="20"/>
    </row>
    <row r="1482" spans="24:24" x14ac:dyDescent="0.4">
      <c r="X1482" s="20"/>
    </row>
    <row r="1483" spans="24:24" x14ac:dyDescent="0.4">
      <c r="X1483" s="20"/>
    </row>
    <row r="1484" spans="24:24" x14ac:dyDescent="0.4">
      <c r="X1484" s="20"/>
    </row>
    <row r="1485" spans="24:24" x14ac:dyDescent="0.4">
      <c r="X1485" s="20"/>
    </row>
    <row r="1486" spans="24:24" x14ac:dyDescent="0.4">
      <c r="X1486" s="20"/>
    </row>
    <row r="1487" spans="24:24" x14ac:dyDescent="0.4">
      <c r="X1487" s="20"/>
    </row>
    <row r="1488" spans="24:24" x14ac:dyDescent="0.4">
      <c r="X1488" s="20"/>
    </row>
    <row r="1489" spans="24:24" x14ac:dyDescent="0.4">
      <c r="X1489" s="20"/>
    </row>
    <row r="1490" spans="24:24" x14ac:dyDescent="0.4">
      <c r="X1490" s="20"/>
    </row>
    <row r="1491" spans="24:24" x14ac:dyDescent="0.4">
      <c r="X1491" s="20"/>
    </row>
    <row r="1492" spans="24:24" x14ac:dyDescent="0.4">
      <c r="X1492" s="20"/>
    </row>
    <row r="1493" spans="24:24" x14ac:dyDescent="0.4">
      <c r="X1493" s="20"/>
    </row>
    <row r="1494" spans="24:24" x14ac:dyDescent="0.4">
      <c r="X1494" s="20"/>
    </row>
    <row r="1495" spans="24:24" x14ac:dyDescent="0.4">
      <c r="X1495" s="20"/>
    </row>
    <row r="1496" spans="24:24" x14ac:dyDescent="0.4">
      <c r="X1496" s="20"/>
    </row>
    <row r="1497" spans="24:24" x14ac:dyDescent="0.4">
      <c r="X1497" s="20"/>
    </row>
    <row r="1498" spans="24:24" x14ac:dyDescent="0.4">
      <c r="X1498" s="20"/>
    </row>
    <row r="1499" spans="24:24" x14ac:dyDescent="0.4">
      <c r="X1499" s="20"/>
    </row>
    <row r="1500" spans="24:24" x14ac:dyDescent="0.4">
      <c r="X1500" s="20"/>
    </row>
    <row r="1501" spans="24:24" x14ac:dyDescent="0.4">
      <c r="X1501" s="20"/>
    </row>
    <row r="1502" spans="24:24" x14ac:dyDescent="0.4">
      <c r="X1502" s="20"/>
    </row>
    <row r="1503" spans="24:24" x14ac:dyDescent="0.4">
      <c r="X1503" s="20"/>
    </row>
    <row r="1504" spans="24:24" x14ac:dyDescent="0.4">
      <c r="X1504" s="20"/>
    </row>
    <row r="1505" spans="24:24" x14ac:dyDescent="0.4">
      <c r="X1505" s="20"/>
    </row>
    <row r="1506" spans="24:24" x14ac:dyDescent="0.4">
      <c r="X1506" s="20"/>
    </row>
    <row r="1507" spans="24:24" x14ac:dyDescent="0.4">
      <c r="X1507" s="20"/>
    </row>
    <row r="1508" spans="24:24" x14ac:dyDescent="0.4">
      <c r="X1508" s="20"/>
    </row>
    <row r="1509" spans="24:24" x14ac:dyDescent="0.4">
      <c r="X1509" s="20"/>
    </row>
    <row r="1510" spans="24:24" x14ac:dyDescent="0.4">
      <c r="X1510" s="20"/>
    </row>
    <row r="1511" spans="24:24" x14ac:dyDescent="0.4">
      <c r="X1511" s="20"/>
    </row>
    <row r="1512" spans="24:24" x14ac:dyDescent="0.4">
      <c r="X1512" s="20"/>
    </row>
    <row r="1513" spans="24:24" x14ac:dyDescent="0.4">
      <c r="X1513" s="20"/>
    </row>
    <row r="1514" spans="24:24" x14ac:dyDescent="0.4">
      <c r="X1514" s="20"/>
    </row>
    <row r="1515" spans="24:24" x14ac:dyDescent="0.4">
      <c r="X1515" s="20"/>
    </row>
    <row r="1516" spans="24:24" x14ac:dyDescent="0.4">
      <c r="X1516" s="20"/>
    </row>
    <row r="1517" spans="24:24" x14ac:dyDescent="0.4">
      <c r="X1517" s="20"/>
    </row>
    <row r="1518" spans="24:24" x14ac:dyDescent="0.4">
      <c r="X1518" s="20"/>
    </row>
    <row r="1519" spans="24:24" x14ac:dyDescent="0.4">
      <c r="X1519" s="20"/>
    </row>
    <row r="1520" spans="24:24" x14ac:dyDescent="0.4">
      <c r="X1520" s="20"/>
    </row>
    <row r="1521" spans="24:24" x14ac:dyDescent="0.4">
      <c r="X1521" s="20"/>
    </row>
    <row r="1522" spans="24:24" x14ac:dyDescent="0.4">
      <c r="X1522" s="20"/>
    </row>
    <row r="1523" spans="24:24" x14ac:dyDescent="0.4">
      <c r="X1523" s="20"/>
    </row>
    <row r="1524" spans="24:24" x14ac:dyDescent="0.4">
      <c r="X1524" s="20"/>
    </row>
    <row r="1525" spans="24:24" x14ac:dyDescent="0.4">
      <c r="X1525" s="20"/>
    </row>
    <row r="1526" spans="24:24" x14ac:dyDescent="0.4">
      <c r="X1526" s="20"/>
    </row>
    <row r="1527" spans="24:24" x14ac:dyDescent="0.4">
      <c r="X1527" s="20"/>
    </row>
    <row r="1528" spans="24:24" x14ac:dyDescent="0.4">
      <c r="X1528" s="20"/>
    </row>
    <row r="1529" spans="24:24" x14ac:dyDescent="0.4">
      <c r="X1529" s="20"/>
    </row>
    <row r="1530" spans="24:24" x14ac:dyDescent="0.4">
      <c r="X1530" s="20"/>
    </row>
    <row r="1531" spans="24:24" x14ac:dyDescent="0.4">
      <c r="X1531" s="20"/>
    </row>
    <row r="1532" spans="24:24" x14ac:dyDescent="0.4">
      <c r="X1532" s="20"/>
    </row>
    <row r="1533" spans="24:24" x14ac:dyDescent="0.4">
      <c r="X1533" s="20"/>
    </row>
    <row r="1534" spans="24:24" x14ac:dyDescent="0.4">
      <c r="X1534" s="20"/>
    </row>
    <row r="1535" spans="24:24" x14ac:dyDescent="0.4">
      <c r="X1535" s="20"/>
    </row>
    <row r="1536" spans="24:24" x14ac:dyDescent="0.4">
      <c r="X1536" s="20"/>
    </row>
    <row r="1537" spans="24:24" x14ac:dyDescent="0.4">
      <c r="X1537" s="20"/>
    </row>
    <row r="1538" spans="24:24" x14ac:dyDescent="0.4">
      <c r="X1538" s="20"/>
    </row>
    <row r="1539" spans="24:24" x14ac:dyDescent="0.4">
      <c r="X1539" s="20"/>
    </row>
    <row r="1540" spans="24:24" x14ac:dyDescent="0.4">
      <c r="X1540" s="20"/>
    </row>
    <row r="1541" spans="24:24" x14ac:dyDescent="0.4">
      <c r="X1541" s="20"/>
    </row>
    <row r="1542" spans="24:24" x14ac:dyDescent="0.4">
      <c r="X1542" s="20"/>
    </row>
    <row r="1543" spans="24:24" x14ac:dyDescent="0.4">
      <c r="X1543" s="20"/>
    </row>
    <row r="1544" spans="24:24" x14ac:dyDescent="0.4">
      <c r="X1544" s="20"/>
    </row>
    <row r="1545" spans="24:24" x14ac:dyDescent="0.4">
      <c r="X1545" s="20"/>
    </row>
    <row r="1546" spans="24:24" x14ac:dyDescent="0.4">
      <c r="X1546" s="20"/>
    </row>
    <row r="1547" spans="24:24" x14ac:dyDescent="0.4">
      <c r="X1547" s="20"/>
    </row>
    <row r="1548" spans="24:24" x14ac:dyDescent="0.4">
      <c r="X1548" s="20"/>
    </row>
    <row r="1549" spans="24:24" x14ac:dyDescent="0.4">
      <c r="X1549" s="20"/>
    </row>
    <row r="1550" spans="24:24" x14ac:dyDescent="0.4">
      <c r="X1550" s="20"/>
    </row>
    <row r="1551" spans="24:24" x14ac:dyDescent="0.4">
      <c r="X1551" s="20"/>
    </row>
    <row r="1552" spans="24:24" x14ac:dyDescent="0.4">
      <c r="X1552" s="20"/>
    </row>
    <row r="1553" spans="24:24" x14ac:dyDescent="0.4">
      <c r="X1553" s="20"/>
    </row>
    <row r="1554" spans="24:24" x14ac:dyDescent="0.4">
      <c r="X1554" s="20"/>
    </row>
    <row r="1555" spans="24:24" x14ac:dyDescent="0.4">
      <c r="X1555" s="20"/>
    </row>
    <row r="1556" spans="24:24" x14ac:dyDescent="0.4">
      <c r="X1556" s="20"/>
    </row>
    <row r="1557" spans="24:24" x14ac:dyDescent="0.4">
      <c r="X1557" s="20"/>
    </row>
    <row r="1558" spans="24:24" x14ac:dyDescent="0.4">
      <c r="X1558" s="20"/>
    </row>
    <row r="1559" spans="24:24" x14ac:dyDescent="0.4">
      <c r="X1559" s="20"/>
    </row>
    <row r="1560" spans="24:24" x14ac:dyDescent="0.4">
      <c r="X1560" s="20"/>
    </row>
    <row r="1561" spans="24:24" x14ac:dyDescent="0.4">
      <c r="X1561" s="20"/>
    </row>
    <row r="1562" spans="24:24" x14ac:dyDescent="0.4">
      <c r="X1562" s="20"/>
    </row>
    <row r="1563" spans="24:24" x14ac:dyDescent="0.4">
      <c r="X1563" s="20"/>
    </row>
    <row r="1564" spans="24:24" x14ac:dyDescent="0.4">
      <c r="X1564" s="20"/>
    </row>
    <row r="1565" spans="24:24" x14ac:dyDescent="0.4">
      <c r="X1565" s="20"/>
    </row>
    <row r="1566" spans="24:24" x14ac:dyDescent="0.4">
      <c r="X1566" s="20"/>
    </row>
    <row r="1567" spans="24:24" x14ac:dyDescent="0.4">
      <c r="X1567" s="20"/>
    </row>
    <row r="1568" spans="24:24" x14ac:dyDescent="0.4">
      <c r="X1568" s="20"/>
    </row>
    <row r="1569" spans="24:24" x14ac:dyDescent="0.4">
      <c r="X1569" s="20"/>
    </row>
    <row r="1570" spans="24:24" x14ac:dyDescent="0.4">
      <c r="X1570" s="20"/>
    </row>
    <row r="1571" spans="24:24" x14ac:dyDescent="0.4">
      <c r="X1571" s="20"/>
    </row>
    <row r="1572" spans="24:24" x14ac:dyDescent="0.4">
      <c r="X1572" s="20"/>
    </row>
    <row r="1573" spans="24:24" x14ac:dyDescent="0.4">
      <c r="X1573" s="20"/>
    </row>
    <row r="1574" spans="24:24" x14ac:dyDescent="0.4">
      <c r="X1574" s="20"/>
    </row>
    <row r="1575" spans="24:24" x14ac:dyDescent="0.4">
      <c r="X1575" s="20"/>
    </row>
    <row r="1576" spans="24:24" x14ac:dyDescent="0.4">
      <c r="X1576" s="20"/>
    </row>
    <row r="1577" spans="24:24" x14ac:dyDescent="0.4">
      <c r="X1577" s="20"/>
    </row>
    <row r="1578" spans="24:24" x14ac:dyDescent="0.4">
      <c r="X1578" s="20"/>
    </row>
    <row r="1579" spans="24:24" x14ac:dyDescent="0.4">
      <c r="X1579" s="20"/>
    </row>
    <row r="1580" spans="24:24" x14ac:dyDescent="0.4">
      <c r="X1580" s="20"/>
    </row>
    <row r="1581" spans="24:24" x14ac:dyDescent="0.4">
      <c r="X1581" s="20"/>
    </row>
    <row r="1582" spans="24:24" x14ac:dyDescent="0.4">
      <c r="X1582" s="20"/>
    </row>
    <row r="1583" spans="24:24" x14ac:dyDescent="0.4">
      <c r="X1583" s="20"/>
    </row>
    <row r="1584" spans="24:24" x14ac:dyDescent="0.4">
      <c r="X1584" s="20"/>
    </row>
    <row r="1585" spans="24:24" x14ac:dyDescent="0.4">
      <c r="X1585" s="20"/>
    </row>
    <row r="1586" spans="24:24" x14ac:dyDescent="0.4">
      <c r="X1586" s="20"/>
    </row>
    <row r="1587" spans="24:24" x14ac:dyDescent="0.4">
      <c r="X1587" s="20"/>
    </row>
    <row r="1588" spans="24:24" x14ac:dyDescent="0.4">
      <c r="X1588" s="20"/>
    </row>
    <row r="1589" spans="24:24" x14ac:dyDescent="0.4">
      <c r="X1589" s="20"/>
    </row>
    <row r="1590" spans="24:24" x14ac:dyDescent="0.4">
      <c r="X1590" s="20"/>
    </row>
    <row r="1591" spans="24:24" x14ac:dyDescent="0.4">
      <c r="X1591" s="20"/>
    </row>
    <row r="1592" spans="24:24" x14ac:dyDescent="0.4">
      <c r="X1592" s="20"/>
    </row>
    <row r="1593" spans="24:24" x14ac:dyDescent="0.4">
      <c r="X1593" s="20"/>
    </row>
    <row r="1594" spans="24:24" x14ac:dyDescent="0.4">
      <c r="X1594" s="20"/>
    </row>
    <row r="1595" spans="24:24" x14ac:dyDescent="0.4">
      <c r="X1595" s="20"/>
    </row>
    <row r="1596" spans="24:24" x14ac:dyDescent="0.4">
      <c r="X1596" s="20"/>
    </row>
    <row r="1597" spans="24:24" x14ac:dyDescent="0.4">
      <c r="X1597" s="20"/>
    </row>
    <row r="1598" spans="24:24" x14ac:dyDescent="0.4">
      <c r="X1598" s="20"/>
    </row>
    <row r="1599" spans="24:24" x14ac:dyDescent="0.4">
      <c r="X1599" s="20"/>
    </row>
    <row r="1600" spans="24:24" x14ac:dyDescent="0.4">
      <c r="X1600" s="20"/>
    </row>
    <row r="1601" spans="24:24" x14ac:dyDescent="0.4">
      <c r="X1601" s="20"/>
    </row>
    <row r="1602" spans="24:24" x14ac:dyDescent="0.4">
      <c r="X1602" s="20"/>
    </row>
    <row r="1603" spans="24:24" x14ac:dyDescent="0.4">
      <c r="X1603" s="20"/>
    </row>
    <row r="1604" spans="24:24" x14ac:dyDescent="0.4">
      <c r="X1604" s="20"/>
    </row>
    <row r="1605" spans="24:24" x14ac:dyDescent="0.4">
      <c r="X1605" s="20"/>
    </row>
    <row r="1606" spans="24:24" x14ac:dyDescent="0.4">
      <c r="X1606" s="20"/>
    </row>
    <row r="1607" spans="24:24" x14ac:dyDescent="0.4">
      <c r="X1607" s="20"/>
    </row>
    <row r="1608" spans="24:24" x14ac:dyDescent="0.4">
      <c r="X1608" s="20"/>
    </row>
    <row r="1609" spans="24:24" x14ac:dyDescent="0.4">
      <c r="X1609" s="20"/>
    </row>
    <row r="1610" spans="24:24" x14ac:dyDescent="0.4">
      <c r="X1610" s="20"/>
    </row>
    <row r="1611" spans="24:24" x14ac:dyDescent="0.4">
      <c r="X1611" s="20"/>
    </row>
    <row r="1612" spans="24:24" x14ac:dyDescent="0.4">
      <c r="X1612" s="20"/>
    </row>
    <row r="1613" spans="24:24" x14ac:dyDescent="0.4">
      <c r="X1613" s="20"/>
    </row>
    <row r="1614" spans="24:24" x14ac:dyDescent="0.4">
      <c r="X1614" s="20"/>
    </row>
    <row r="1615" spans="24:24" x14ac:dyDescent="0.4">
      <c r="X1615" s="20"/>
    </row>
    <row r="1616" spans="24:24" x14ac:dyDescent="0.4">
      <c r="X1616" s="20"/>
    </row>
    <row r="1617" spans="24:24" x14ac:dyDescent="0.4">
      <c r="X1617" s="20"/>
    </row>
    <row r="1618" spans="24:24" x14ac:dyDescent="0.4">
      <c r="X1618" s="20"/>
    </row>
    <row r="1619" spans="24:24" x14ac:dyDescent="0.4">
      <c r="X1619" s="20"/>
    </row>
    <row r="1620" spans="24:24" x14ac:dyDescent="0.4">
      <c r="X1620" s="20"/>
    </row>
    <row r="1621" spans="24:24" x14ac:dyDescent="0.4">
      <c r="X1621" s="20"/>
    </row>
    <row r="1622" spans="24:24" x14ac:dyDescent="0.4">
      <c r="X1622" s="20"/>
    </row>
    <row r="1623" spans="24:24" x14ac:dyDescent="0.4">
      <c r="X1623" s="20"/>
    </row>
    <row r="1624" spans="24:24" x14ac:dyDescent="0.4">
      <c r="X1624" s="20"/>
    </row>
    <row r="1625" spans="24:24" x14ac:dyDescent="0.4">
      <c r="X1625" s="20"/>
    </row>
    <row r="1626" spans="24:24" x14ac:dyDescent="0.4">
      <c r="X1626" s="20"/>
    </row>
    <row r="1627" spans="24:24" x14ac:dyDescent="0.4">
      <c r="X1627" s="20"/>
    </row>
    <row r="1628" spans="24:24" x14ac:dyDescent="0.4">
      <c r="X1628" s="20"/>
    </row>
    <row r="1629" spans="24:24" x14ac:dyDescent="0.4">
      <c r="X1629" s="20"/>
    </row>
    <row r="1630" spans="24:24" x14ac:dyDescent="0.4">
      <c r="X1630" s="20"/>
    </row>
    <row r="1631" spans="24:24" x14ac:dyDescent="0.4">
      <c r="X1631" s="20"/>
    </row>
    <row r="1632" spans="24:24" x14ac:dyDescent="0.4">
      <c r="X1632" s="20"/>
    </row>
    <row r="1633" spans="24:24" x14ac:dyDescent="0.4">
      <c r="X1633" s="20"/>
    </row>
    <row r="1634" spans="24:24" x14ac:dyDescent="0.4">
      <c r="X1634" s="20"/>
    </row>
    <row r="1635" spans="24:24" x14ac:dyDescent="0.4">
      <c r="X1635" s="20"/>
    </row>
    <row r="1636" spans="24:24" x14ac:dyDescent="0.4">
      <c r="X1636" s="20"/>
    </row>
    <row r="1637" spans="24:24" x14ac:dyDescent="0.4">
      <c r="X1637" s="20"/>
    </row>
    <row r="1638" spans="24:24" x14ac:dyDescent="0.4">
      <c r="X1638" s="20"/>
    </row>
    <row r="1639" spans="24:24" x14ac:dyDescent="0.4">
      <c r="X1639" s="20"/>
    </row>
    <row r="1640" spans="24:24" x14ac:dyDescent="0.4">
      <c r="X1640" s="20"/>
    </row>
    <row r="1641" spans="24:24" x14ac:dyDescent="0.4">
      <c r="X1641" s="20"/>
    </row>
    <row r="1642" spans="24:24" x14ac:dyDescent="0.4">
      <c r="X1642" s="20"/>
    </row>
    <row r="1643" spans="24:24" x14ac:dyDescent="0.4">
      <c r="X1643" s="20"/>
    </row>
    <row r="1644" spans="24:24" x14ac:dyDescent="0.4">
      <c r="X1644" s="20"/>
    </row>
    <row r="1645" spans="24:24" x14ac:dyDescent="0.4">
      <c r="X1645" s="20"/>
    </row>
    <row r="1646" spans="24:24" x14ac:dyDescent="0.4">
      <c r="X1646" s="20"/>
    </row>
    <row r="1647" spans="24:24" x14ac:dyDescent="0.4">
      <c r="X1647" s="20"/>
    </row>
    <row r="1648" spans="24:24" x14ac:dyDescent="0.4">
      <c r="X1648" s="20"/>
    </row>
    <row r="1649" spans="24:24" x14ac:dyDescent="0.4">
      <c r="X1649" s="20"/>
    </row>
    <row r="1650" spans="24:24" x14ac:dyDescent="0.4">
      <c r="X1650" s="20"/>
    </row>
    <row r="1651" spans="24:24" x14ac:dyDescent="0.4">
      <c r="X1651" s="20"/>
    </row>
    <row r="1652" spans="24:24" x14ac:dyDescent="0.4">
      <c r="X1652" s="20"/>
    </row>
    <row r="1653" spans="24:24" x14ac:dyDescent="0.4">
      <c r="X1653" s="20"/>
    </row>
    <row r="1654" spans="24:24" x14ac:dyDescent="0.4">
      <c r="X1654" s="20"/>
    </row>
    <row r="1655" spans="24:24" x14ac:dyDescent="0.4">
      <c r="X1655" s="20"/>
    </row>
    <row r="1656" spans="24:24" x14ac:dyDescent="0.4">
      <c r="X1656" s="20"/>
    </row>
    <row r="1657" spans="24:24" x14ac:dyDescent="0.4">
      <c r="X1657" s="20"/>
    </row>
    <row r="1658" spans="24:24" x14ac:dyDescent="0.4">
      <c r="X1658" s="20"/>
    </row>
    <row r="1659" spans="24:24" x14ac:dyDescent="0.4">
      <c r="X1659" s="20"/>
    </row>
    <row r="1660" spans="24:24" x14ac:dyDescent="0.4">
      <c r="X1660" s="20"/>
    </row>
    <row r="1661" spans="24:24" x14ac:dyDescent="0.4">
      <c r="X1661" s="20"/>
    </row>
    <row r="1662" spans="24:24" x14ac:dyDescent="0.4">
      <c r="X1662" s="20"/>
    </row>
    <row r="1663" spans="24:24" x14ac:dyDescent="0.4">
      <c r="X1663" s="20"/>
    </row>
    <row r="1664" spans="24:24" x14ac:dyDescent="0.4">
      <c r="X1664" s="20"/>
    </row>
    <row r="1665" spans="24:24" x14ac:dyDescent="0.4">
      <c r="X1665" s="20"/>
    </row>
    <row r="1666" spans="24:24" x14ac:dyDescent="0.4">
      <c r="X1666" s="20"/>
    </row>
    <row r="1667" spans="24:24" x14ac:dyDescent="0.4">
      <c r="X1667" s="20"/>
    </row>
    <row r="1668" spans="24:24" x14ac:dyDescent="0.4">
      <c r="X1668" s="20"/>
    </row>
    <row r="1669" spans="24:24" x14ac:dyDescent="0.4">
      <c r="X1669" s="20"/>
    </row>
    <row r="1670" spans="24:24" x14ac:dyDescent="0.4">
      <c r="X1670" s="20"/>
    </row>
    <row r="1671" spans="24:24" x14ac:dyDescent="0.4">
      <c r="X1671" s="20"/>
    </row>
    <row r="1672" spans="24:24" x14ac:dyDescent="0.4">
      <c r="X1672" s="20"/>
    </row>
    <row r="1673" spans="24:24" x14ac:dyDescent="0.4">
      <c r="X1673" s="20"/>
    </row>
    <row r="1674" spans="24:24" x14ac:dyDescent="0.4">
      <c r="X1674" s="20"/>
    </row>
    <row r="1675" spans="24:24" x14ac:dyDescent="0.4">
      <c r="X1675" s="20"/>
    </row>
    <row r="1676" spans="24:24" x14ac:dyDescent="0.4">
      <c r="X1676" s="20"/>
    </row>
    <row r="1677" spans="24:24" x14ac:dyDescent="0.4">
      <c r="X1677" s="20"/>
    </row>
    <row r="1678" spans="24:24" x14ac:dyDescent="0.4">
      <c r="X1678" s="20"/>
    </row>
    <row r="1679" spans="24:24" x14ac:dyDescent="0.4">
      <c r="X1679" s="20"/>
    </row>
    <row r="1680" spans="24:24" x14ac:dyDescent="0.4">
      <c r="X1680" s="20"/>
    </row>
    <row r="1681" spans="24:24" x14ac:dyDescent="0.4">
      <c r="X1681" s="20"/>
    </row>
    <row r="1682" spans="24:24" x14ac:dyDescent="0.4">
      <c r="X1682" s="20"/>
    </row>
    <row r="1683" spans="24:24" x14ac:dyDescent="0.4">
      <c r="X1683" s="20"/>
    </row>
    <row r="1684" spans="24:24" x14ac:dyDescent="0.4">
      <c r="X1684" s="20"/>
    </row>
    <row r="1685" spans="24:24" x14ac:dyDescent="0.4">
      <c r="X1685" s="20"/>
    </row>
    <row r="1686" spans="24:24" x14ac:dyDescent="0.4">
      <c r="X1686" s="20"/>
    </row>
    <row r="1687" spans="24:24" x14ac:dyDescent="0.4">
      <c r="X1687" s="20"/>
    </row>
    <row r="1688" spans="24:24" x14ac:dyDescent="0.4">
      <c r="X1688" s="20"/>
    </row>
    <row r="1689" spans="24:24" x14ac:dyDescent="0.4">
      <c r="X1689" s="20"/>
    </row>
    <row r="1690" spans="24:24" x14ac:dyDescent="0.4">
      <c r="X1690" s="20"/>
    </row>
    <row r="1691" spans="24:24" x14ac:dyDescent="0.4">
      <c r="X1691" s="20"/>
    </row>
    <row r="1692" spans="24:24" x14ac:dyDescent="0.4">
      <c r="X1692" s="20"/>
    </row>
    <row r="1693" spans="24:24" x14ac:dyDescent="0.4">
      <c r="X1693" s="20"/>
    </row>
    <row r="1694" spans="24:24" x14ac:dyDescent="0.4">
      <c r="X1694" s="20"/>
    </row>
    <row r="1695" spans="24:24" x14ac:dyDescent="0.4">
      <c r="X1695" s="20"/>
    </row>
    <row r="1696" spans="24:24" x14ac:dyDescent="0.4">
      <c r="X1696" s="20"/>
    </row>
    <row r="1697" spans="24:24" x14ac:dyDescent="0.4">
      <c r="X1697" s="20"/>
    </row>
    <row r="1698" spans="24:24" x14ac:dyDescent="0.4">
      <c r="X1698" s="20"/>
    </row>
    <row r="1699" spans="24:24" x14ac:dyDescent="0.4">
      <c r="X1699" s="20"/>
    </row>
    <row r="1700" spans="24:24" x14ac:dyDescent="0.4">
      <c r="X1700" s="20"/>
    </row>
    <row r="1701" spans="24:24" x14ac:dyDescent="0.4">
      <c r="X1701" s="20"/>
    </row>
    <row r="1702" spans="24:24" x14ac:dyDescent="0.4">
      <c r="X1702" s="20"/>
    </row>
    <row r="1703" spans="24:24" x14ac:dyDescent="0.4">
      <c r="X1703" s="20"/>
    </row>
    <row r="1704" spans="24:24" x14ac:dyDescent="0.4">
      <c r="X1704" s="20"/>
    </row>
    <row r="1705" spans="24:24" x14ac:dyDescent="0.4">
      <c r="X1705" s="20"/>
    </row>
    <row r="1706" spans="24:24" x14ac:dyDescent="0.4">
      <c r="X1706" s="20"/>
    </row>
    <row r="1707" spans="24:24" x14ac:dyDescent="0.4">
      <c r="X1707" s="20"/>
    </row>
    <row r="1708" spans="24:24" x14ac:dyDescent="0.4">
      <c r="X1708" s="20"/>
    </row>
    <row r="1709" spans="24:24" x14ac:dyDescent="0.4">
      <c r="X1709" s="20"/>
    </row>
    <row r="1710" spans="24:24" x14ac:dyDescent="0.4">
      <c r="X1710" s="20"/>
    </row>
    <row r="1711" spans="24:24" x14ac:dyDescent="0.4">
      <c r="X1711" s="20"/>
    </row>
    <row r="1712" spans="24:24" x14ac:dyDescent="0.4">
      <c r="X1712" s="20"/>
    </row>
    <row r="1713" spans="24:24" x14ac:dyDescent="0.4">
      <c r="X1713" s="20"/>
    </row>
    <row r="1714" spans="24:24" x14ac:dyDescent="0.4">
      <c r="X1714" s="20"/>
    </row>
    <row r="1715" spans="24:24" x14ac:dyDescent="0.4">
      <c r="X1715" s="20"/>
    </row>
    <row r="1716" spans="24:24" x14ac:dyDescent="0.4">
      <c r="X1716" s="20"/>
    </row>
    <row r="1717" spans="24:24" x14ac:dyDescent="0.4">
      <c r="X1717" s="20"/>
    </row>
    <row r="1718" spans="24:24" x14ac:dyDescent="0.4">
      <c r="X1718" s="20"/>
    </row>
    <row r="1719" spans="24:24" x14ac:dyDescent="0.4">
      <c r="X1719" s="20"/>
    </row>
    <row r="1720" spans="24:24" x14ac:dyDescent="0.4">
      <c r="X1720" s="20"/>
    </row>
    <row r="1721" spans="24:24" x14ac:dyDescent="0.4">
      <c r="X1721" s="20"/>
    </row>
    <row r="1722" spans="24:24" x14ac:dyDescent="0.4">
      <c r="X1722" s="20"/>
    </row>
    <row r="1723" spans="24:24" x14ac:dyDescent="0.4">
      <c r="X1723" s="20"/>
    </row>
    <row r="1724" spans="24:24" x14ac:dyDescent="0.4">
      <c r="X1724" s="20"/>
    </row>
    <row r="1725" spans="24:24" x14ac:dyDescent="0.4">
      <c r="X1725" s="20"/>
    </row>
    <row r="1726" spans="24:24" x14ac:dyDescent="0.4">
      <c r="X1726" s="20"/>
    </row>
    <row r="1727" spans="24:24" x14ac:dyDescent="0.4">
      <c r="X1727" s="20"/>
    </row>
    <row r="1728" spans="24:24" x14ac:dyDescent="0.4">
      <c r="X1728" s="20"/>
    </row>
    <row r="1729" spans="24:24" x14ac:dyDescent="0.4">
      <c r="X1729" s="20"/>
    </row>
    <row r="1730" spans="24:24" x14ac:dyDescent="0.4">
      <c r="X1730" s="20"/>
    </row>
    <row r="1731" spans="24:24" x14ac:dyDescent="0.4">
      <c r="X1731" s="20"/>
    </row>
    <row r="1732" spans="24:24" x14ac:dyDescent="0.4">
      <c r="X1732" s="20"/>
    </row>
    <row r="1733" spans="24:24" x14ac:dyDescent="0.4">
      <c r="X1733" s="20"/>
    </row>
    <row r="1734" spans="24:24" x14ac:dyDescent="0.4">
      <c r="X1734" s="20"/>
    </row>
    <row r="1735" spans="24:24" x14ac:dyDescent="0.4">
      <c r="X1735" s="20"/>
    </row>
    <row r="1736" spans="24:24" x14ac:dyDescent="0.4">
      <c r="X1736" s="20"/>
    </row>
    <row r="1737" spans="24:24" x14ac:dyDescent="0.4">
      <c r="X1737" s="20"/>
    </row>
    <row r="1738" spans="24:24" x14ac:dyDescent="0.4">
      <c r="X1738" s="20"/>
    </row>
    <row r="1739" spans="24:24" x14ac:dyDescent="0.4">
      <c r="X1739" s="20"/>
    </row>
    <row r="1740" spans="24:24" x14ac:dyDescent="0.4">
      <c r="X1740" s="20"/>
    </row>
    <row r="1741" spans="24:24" x14ac:dyDescent="0.4">
      <c r="X1741" s="20"/>
    </row>
    <row r="1742" spans="24:24" x14ac:dyDescent="0.4">
      <c r="X1742" s="20"/>
    </row>
    <row r="1743" spans="24:24" x14ac:dyDescent="0.4">
      <c r="X1743" s="20"/>
    </row>
    <row r="1744" spans="24:24" x14ac:dyDescent="0.4">
      <c r="X1744" s="20"/>
    </row>
    <row r="1745" spans="24:24" x14ac:dyDescent="0.4">
      <c r="X1745" s="20"/>
    </row>
    <row r="1746" spans="24:24" x14ac:dyDescent="0.4">
      <c r="X1746" s="20"/>
    </row>
    <row r="1747" spans="24:24" x14ac:dyDescent="0.4">
      <c r="X1747" s="20"/>
    </row>
    <row r="1748" spans="24:24" x14ac:dyDescent="0.4">
      <c r="X1748" s="20"/>
    </row>
    <row r="1749" spans="24:24" x14ac:dyDescent="0.4">
      <c r="X1749" s="20"/>
    </row>
    <row r="1750" spans="24:24" x14ac:dyDescent="0.4">
      <c r="X1750" s="20"/>
    </row>
    <row r="1751" spans="24:24" x14ac:dyDescent="0.4">
      <c r="X1751" s="20"/>
    </row>
    <row r="1752" spans="24:24" x14ac:dyDescent="0.4">
      <c r="X1752" s="20"/>
    </row>
    <row r="1753" spans="24:24" x14ac:dyDescent="0.4">
      <c r="X1753" s="20"/>
    </row>
    <row r="1754" spans="24:24" x14ac:dyDescent="0.4">
      <c r="X1754" s="20"/>
    </row>
    <row r="1755" spans="24:24" x14ac:dyDescent="0.4">
      <c r="X1755" s="20"/>
    </row>
    <row r="1756" spans="24:24" x14ac:dyDescent="0.4">
      <c r="X1756" s="20"/>
    </row>
    <row r="1757" spans="24:24" x14ac:dyDescent="0.4">
      <c r="X1757" s="20"/>
    </row>
    <row r="1758" spans="24:24" x14ac:dyDescent="0.4">
      <c r="X1758" s="20"/>
    </row>
    <row r="1759" spans="24:24" x14ac:dyDescent="0.4">
      <c r="X1759" s="20"/>
    </row>
    <row r="1760" spans="24:24" x14ac:dyDescent="0.4">
      <c r="X1760" s="20"/>
    </row>
    <row r="1761" spans="24:24" x14ac:dyDescent="0.4">
      <c r="X1761" s="20"/>
    </row>
    <row r="1762" spans="24:24" x14ac:dyDescent="0.4">
      <c r="X1762" s="20"/>
    </row>
    <row r="1763" spans="24:24" x14ac:dyDescent="0.4">
      <c r="X1763" s="20"/>
    </row>
    <row r="1764" spans="24:24" x14ac:dyDescent="0.4">
      <c r="X1764" s="20"/>
    </row>
    <row r="1765" spans="24:24" x14ac:dyDescent="0.4">
      <c r="X1765" s="20"/>
    </row>
    <row r="1766" spans="24:24" x14ac:dyDescent="0.4">
      <c r="X1766" s="20"/>
    </row>
    <row r="1767" spans="24:24" x14ac:dyDescent="0.4">
      <c r="X1767" s="20"/>
    </row>
    <row r="1768" spans="24:24" x14ac:dyDescent="0.4">
      <c r="X1768" s="20"/>
    </row>
    <row r="1769" spans="24:24" x14ac:dyDescent="0.4">
      <c r="X1769" s="20"/>
    </row>
    <row r="1770" spans="24:24" x14ac:dyDescent="0.4">
      <c r="X1770" s="20"/>
    </row>
    <row r="1771" spans="24:24" x14ac:dyDescent="0.4">
      <c r="X1771" s="20"/>
    </row>
    <row r="1772" spans="24:24" x14ac:dyDescent="0.4">
      <c r="X1772" s="20"/>
    </row>
    <row r="1773" spans="24:24" x14ac:dyDescent="0.4">
      <c r="X1773" s="20"/>
    </row>
    <row r="1774" spans="24:24" x14ac:dyDescent="0.4">
      <c r="X1774" s="20"/>
    </row>
    <row r="1775" spans="24:24" x14ac:dyDescent="0.4">
      <c r="X1775" s="20"/>
    </row>
    <row r="1776" spans="24:24" x14ac:dyDescent="0.4">
      <c r="X1776" s="20"/>
    </row>
    <row r="1777" spans="24:24" x14ac:dyDescent="0.4">
      <c r="X1777" s="20"/>
    </row>
    <row r="1778" spans="24:24" x14ac:dyDescent="0.4">
      <c r="X1778" s="20"/>
    </row>
    <row r="1779" spans="24:24" x14ac:dyDescent="0.4">
      <c r="X1779" s="20"/>
    </row>
    <row r="1780" spans="24:24" x14ac:dyDescent="0.4">
      <c r="X1780" s="20"/>
    </row>
    <row r="1781" spans="24:24" x14ac:dyDescent="0.4">
      <c r="X1781" s="20"/>
    </row>
    <row r="1782" spans="24:24" x14ac:dyDescent="0.4">
      <c r="X1782" s="20"/>
    </row>
    <row r="1783" spans="24:24" x14ac:dyDescent="0.4">
      <c r="X1783" s="20"/>
    </row>
    <row r="1784" spans="24:24" x14ac:dyDescent="0.4">
      <c r="X1784" s="20"/>
    </row>
    <row r="1785" spans="24:24" x14ac:dyDescent="0.4">
      <c r="X1785" s="20"/>
    </row>
    <row r="1786" spans="24:24" x14ac:dyDescent="0.4">
      <c r="X1786" s="20"/>
    </row>
    <row r="1787" spans="24:24" x14ac:dyDescent="0.4">
      <c r="X1787" s="20"/>
    </row>
    <row r="1788" spans="24:24" x14ac:dyDescent="0.4">
      <c r="X1788" s="20"/>
    </row>
    <row r="1789" spans="24:24" x14ac:dyDescent="0.4">
      <c r="X1789" s="20"/>
    </row>
    <row r="1790" spans="24:24" x14ac:dyDescent="0.4">
      <c r="X1790" s="20"/>
    </row>
    <row r="1791" spans="24:24" x14ac:dyDescent="0.4">
      <c r="X1791" s="20"/>
    </row>
    <row r="1792" spans="24:24" x14ac:dyDescent="0.4">
      <c r="X1792" s="20"/>
    </row>
    <row r="1793" spans="24:24" x14ac:dyDescent="0.4">
      <c r="X1793" s="20"/>
    </row>
    <row r="1794" spans="24:24" x14ac:dyDescent="0.4">
      <c r="X1794" s="20"/>
    </row>
    <row r="1795" spans="24:24" x14ac:dyDescent="0.4">
      <c r="X1795" s="20"/>
    </row>
    <row r="1796" spans="24:24" x14ac:dyDescent="0.4">
      <c r="X1796" s="20"/>
    </row>
    <row r="1797" spans="24:24" x14ac:dyDescent="0.4">
      <c r="X1797" s="20"/>
    </row>
    <row r="1798" spans="24:24" x14ac:dyDescent="0.4">
      <c r="X1798" s="20"/>
    </row>
    <row r="1799" spans="24:24" x14ac:dyDescent="0.4">
      <c r="X1799" s="20"/>
    </row>
    <row r="1800" spans="24:24" x14ac:dyDescent="0.4">
      <c r="X1800" s="20"/>
    </row>
    <row r="1801" spans="24:24" x14ac:dyDescent="0.4">
      <c r="X1801" s="20"/>
    </row>
    <row r="1802" spans="24:24" x14ac:dyDescent="0.4">
      <c r="X1802" s="20"/>
    </row>
    <row r="1803" spans="24:24" x14ac:dyDescent="0.4">
      <c r="X1803" s="20"/>
    </row>
    <row r="1804" spans="24:24" x14ac:dyDescent="0.4">
      <c r="X1804" s="20"/>
    </row>
    <row r="1805" spans="24:24" x14ac:dyDescent="0.4">
      <c r="X1805" s="20"/>
    </row>
    <row r="1806" spans="24:24" x14ac:dyDescent="0.4">
      <c r="X1806" s="20"/>
    </row>
    <row r="1807" spans="24:24" x14ac:dyDescent="0.4">
      <c r="X1807" s="20"/>
    </row>
    <row r="1808" spans="24:24" x14ac:dyDescent="0.4">
      <c r="X1808" s="20"/>
    </row>
    <row r="1809" spans="24:24" x14ac:dyDescent="0.4">
      <c r="X1809" s="20"/>
    </row>
    <row r="1810" spans="24:24" x14ac:dyDescent="0.4">
      <c r="X1810" s="20"/>
    </row>
    <row r="1811" spans="24:24" x14ac:dyDescent="0.4">
      <c r="X1811" s="20"/>
    </row>
    <row r="1812" spans="24:24" x14ac:dyDescent="0.4">
      <c r="X1812" s="20"/>
    </row>
    <row r="1813" spans="24:24" x14ac:dyDescent="0.4">
      <c r="X1813" s="20"/>
    </row>
    <row r="1814" spans="24:24" x14ac:dyDescent="0.4">
      <c r="X1814" s="20"/>
    </row>
    <row r="1815" spans="24:24" x14ac:dyDescent="0.4">
      <c r="X1815" s="20"/>
    </row>
    <row r="1816" spans="24:24" x14ac:dyDescent="0.4">
      <c r="X1816" s="20"/>
    </row>
    <row r="1817" spans="24:24" x14ac:dyDescent="0.4">
      <c r="X1817" s="20"/>
    </row>
    <row r="1818" spans="24:24" x14ac:dyDescent="0.4">
      <c r="X1818" s="20"/>
    </row>
    <row r="1819" spans="24:24" x14ac:dyDescent="0.4">
      <c r="X1819" s="20"/>
    </row>
    <row r="1820" spans="24:24" x14ac:dyDescent="0.4">
      <c r="X1820" s="20"/>
    </row>
    <row r="1821" spans="24:24" x14ac:dyDescent="0.4">
      <c r="X1821" s="20"/>
    </row>
    <row r="1822" spans="24:24" x14ac:dyDescent="0.4">
      <c r="X1822" s="20"/>
    </row>
    <row r="1823" spans="24:24" x14ac:dyDescent="0.4">
      <c r="X1823" s="20"/>
    </row>
    <row r="1824" spans="24:24" x14ac:dyDescent="0.4">
      <c r="X1824" s="20"/>
    </row>
    <row r="1825" spans="24:24" x14ac:dyDescent="0.4">
      <c r="X1825" s="20"/>
    </row>
    <row r="1826" spans="24:24" x14ac:dyDescent="0.4">
      <c r="X1826" s="20"/>
    </row>
    <row r="1827" spans="24:24" x14ac:dyDescent="0.4">
      <c r="X1827" s="20"/>
    </row>
    <row r="1828" spans="24:24" x14ac:dyDescent="0.4">
      <c r="X1828" s="20"/>
    </row>
    <row r="1829" spans="24:24" x14ac:dyDescent="0.4">
      <c r="X1829" s="20"/>
    </row>
    <row r="1830" spans="24:24" x14ac:dyDescent="0.4">
      <c r="X1830" s="20"/>
    </row>
    <row r="1831" spans="24:24" x14ac:dyDescent="0.4">
      <c r="X1831" s="20"/>
    </row>
    <row r="1832" spans="24:24" x14ac:dyDescent="0.4">
      <c r="X1832" s="20"/>
    </row>
    <row r="1833" spans="24:24" x14ac:dyDescent="0.4">
      <c r="X1833" s="20"/>
    </row>
    <row r="1834" spans="24:24" x14ac:dyDescent="0.4">
      <c r="X1834" s="20"/>
    </row>
    <row r="1835" spans="24:24" x14ac:dyDescent="0.4">
      <c r="X1835" s="20"/>
    </row>
    <row r="1836" spans="24:24" x14ac:dyDescent="0.4">
      <c r="X1836" s="20"/>
    </row>
    <row r="1837" spans="24:24" x14ac:dyDescent="0.4">
      <c r="X1837" s="20"/>
    </row>
    <row r="1838" spans="24:24" x14ac:dyDescent="0.4">
      <c r="X1838" s="20"/>
    </row>
    <row r="1839" spans="24:24" x14ac:dyDescent="0.4">
      <c r="X1839" s="20"/>
    </row>
    <row r="1840" spans="24:24" x14ac:dyDescent="0.4">
      <c r="X1840" s="20"/>
    </row>
    <row r="1841" spans="24:24" x14ac:dyDescent="0.4">
      <c r="X1841" s="20"/>
    </row>
    <row r="1842" spans="24:24" x14ac:dyDescent="0.4">
      <c r="X1842" s="20"/>
    </row>
    <row r="1843" spans="24:24" x14ac:dyDescent="0.4">
      <c r="X1843" s="20"/>
    </row>
    <row r="1844" spans="24:24" x14ac:dyDescent="0.4">
      <c r="X1844" s="20"/>
    </row>
    <row r="1845" spans="24:24" x14ac:dyDescent="0.4">
      <c r="X1845" s="20"/>
    </row>
    <row r="1846" spans="24:24" x14ac:dyDescent="0.4">
      <c r="X1846" s="20"/>
    </row>
    <row r="1847" spans="24:24" x14ac:dyDescent="0.4">
      <c r="X1847" s="20"/>
    </row>
    <row r="1848" spans="24:24" x14ac:dyDescent="0.4">
      <c r="X1848" s="20"/>
    </row>
    <row r="1849" spans="24:24" x14ac:dyDescent="0.4">
      <c r="X1849" s="20"/>
    </row>
    <row r="1850" spans="24:24" x14ac:dyDescent="0.4">
      <c r="X1850" s="20"/>
    </row>
    <row r="1851" spans="24:24" x14ac:dyDescent="0.4">
      <c r="X1851" s="20"/>
    </row>
    <row r="1852" spans="24:24" x14ac:dyDescent="0.4">
      <c r="X1852" s="20"/>
    </row>
    <row r="1853" spans="24:24" x14ac:dyDescent="0.4">
      <c r="X1853" s="20"/>
    </row>
    <row r="1854" spans="24:24" x14ac:dyDescent="0.4">
      <c r="X1854" s="20"/>
    </row>
    <row r="1855" spans="24:24" x14ac:dyDescent="0.4">
      <c r="X1855" s="20"/>
    </row>
    <row r="1856" spans="24:24" x14ac:dyDescent="0.4">
      <c r="X1856" s="20"/>
    </row>
    <row r="1857" spans="24:24" x14ac:dyDescent="0.4">
      <c r="X1857" s="20"/>
    </row>
    <row r="1858" spans="24:24" x14ac:dyDescent="0.4">
      <c r="X1858" s="20"/>
    </row>
    <row r="1859" spans="24:24" x14ac:dyDescent="0.4">
      <c r="X1859" s="20"/>
    </row>
    <row r="1860" spans="24:24" x14ac:dyDescent="0.4">
      <c r="X1860" s="20"/>
    </row>
    <row r="1861" spans="24:24" x14ac:dyDescent="0.4">
      <c r="X1861" s="20"/>
    </row>
    <row r="1862" spans="24:24" x14ac:dyDescent="0.4">
      <c r="X1862" s="20"/>
    </row>
    <row r="1863" spans="24:24" x14ac:dyDescent="0.4">
      <c r="X1863" s="20"/>
    </row>
    <row r="1864" spans="24:24" x14ac:dyDescent="0.4">
      <c r="X1864" s="20"/>
    </row>
    <row r="1865" spans="24:24" x14ac:dyDescent="0.4">
      <c r="X1865" s="20"/>
    </row>
    <row r="1866" spans="24:24" x14ac:dyDescent="0.4">
      <c r="X1866" s="20"/>
    </row>
    <row r="1867" spans="24:24" x14ac:dyDescent="0.4">
      <c r="X1867" s="20"/>
    </row>
    <row r="1868" spans="24:24" x14ac:dyDescent="0.4">
      <c r="X1868" s="20"/>
    </row>
    <row r="1869" spans="24:24" x14ac:dyDescent="0.4">
      <c r="X1869" s="20"/>
    </row>
    <row r="1870" spans="24:24" x14ac:dyDescent="0.4">
      <c r="X1870" s="20"/>
    </row>
    <row r="1871" spans="24:24" x14ac:dyDescent="0.4">
      <c r="X1871" s="20"/>
    </row>
    <row r="1872" spans="24:24" x14ac:dyDescent="0.4">
      <c r="X1872" s="20"/>
    </row>
    <row r="1873" spans="24:24" x14ac:dyDescent="0.4">
      <c r="X1873" s="20"/>
    </row>
    <row r="1874" spans="24:24" x14ac:dyDescent="0.4">
      <c r="X1874" s="20"/>
    </row>
    <row r="1875" spans="24:24" x14ac:dyDescent="0.4">
      <c r="X1875" s="20"/>
    </row>
    <row r="1876" spans="24:24" x14ac:dyDescent="0.4">
      <c r="X1876" s="20"/>
    </row>
    <row r="1877" spans="24:24" x14ac:dyDescent="0.4">
      <c r="X1877" s="20"/>
    </row>
    <row r="1878" spans="24:24" x14ac:dyDescent="0.4">
      <c r="X1878" s="20"/>
    </row>
    <row r="1879" spans="24:24" x14ac:dyDescent="0.4">
      <c r="X1879" s="20"/>
    </row>
    <row r="1880" spans="24:24" x14ac:dyDescent="0.4">
      <c r="X1880" s="20"/>
    </row>
    <row r="1881" spans="24:24" x14ac:dyDescent="0.4">
      <c r="X1881" s="20"/>
    </row>
    <row r="1882" spans="24:24" x14ac:dyDescent="0.4">
      <c r="X1882" s="20"/>
    </row>
    <row r="1883" spans="24:24" x14ac:dyDescent="0.4">
      <c r="X1883" s="20"/>
    </row>
    <row r="1884" spans="24:24" x14ac:dyDescent="0.4">
      <c r="X1884" s="20"/>
    </row>
    <row r="1885" spans="24:24" x14ac:dyDescent="0.4">
      <c r="X1885" s="20"/>
    </row>
    <row r="1886" spans="24:24" x14ac:dyDescent="0.4">
      <c r="X1886" s="20"/>
    </row>
    <row r="1887" spans="24:24" x14ac:dyDescent="0.4">
      <c r="X1887" s="20"/>
    </row>
    <row r="1888" spans="24:24" x14ac:dyDescent="0.4">
      <c r="X1888" s="20"/>
    </row>
    <row r="1889" spans="24:24" x14ac:dyDescent="0.4">
      <c r="X1889" s="20"/>
    </row>
    <row r="1890" spans="24:24" x14ac:dyDescent="0.4">
      <c r="X1890" s="20"/>
    </row>
    <row r="1891" spans="24:24" x14ac:dyDescent="0.4">
      <c r="X1891" s="20"/>
    </row>
    <row r="1892" spans="24:24" x14ac:dyDescent="0.4">
      <c r="X1892" s="20"/>
    </row>
    <row r="1893" spans="24:24" x14ac:dyDescent="0.4">
      <c r="X1893" s="20"/>
    </row>
    <row r="1894" spans="24:24" x14ac:dyDescent="0.4">
      <c r="X1894" s="20"/>
    </row>
    <row r="1895" spans="24:24" x14ac:dyDescent="0.4">
      <c r="X1895" s="20"/>
    </row>
    <row r="1896" spans="24:24" x14ac:dyDescent="0.4">
      <c r="X1896" s="20"/>
    </row>
    <row r="1897" spans="24:24" x14ac:dyDescent="0.4">
      <c r="X1897" s="20"/>
    </row>
    <row r="1898" spans="24:24" x14ac:dyDescent="0.4">
      <c r="X1898" s="20"/>
    </row>
    <row r="1899" spans="24:24" x14ac:dyDescent="0.4">
      <c r="X1899" s="20"/>
    </row>
    <row r="1900" spans="24:24" x14ac:dyDescent="0.4">
      <c r="X1900" s="20"/>
    </row>
    <row r="1901" spans="24:24" x14ac:dyDescent="0.4">
      <c r="X1901" s="20"/>
    </row>
    <row r="1902" spans="24:24" x14ac:dyDescent="0.4">
      <c r="X1902" s="20"/>
    </row>
    <row r="1903" spans="24:24" x14ac:dyDescent="0.4">
      <c r="X1903" s="20"/>
    </row>
    <row r="1904" spans="24:24" x14ac:dyDescent="0.4">
      <c r="X1904" s="20"/>
    </row>
    <row r="1905" spans="24:24" x14ac:dyDescent="0.4">
      <c r="X1905" s="20"/>
    </row>
    <row r="1906" spans="24:24" x14ac:dyDescent="0.4">
      <c r="X1906" s="20"/>
    </row>
    <row r="1907" spans="24:24" x14ac:dyDescent="0.4">
      <c r="X1907" s="20"/>
    </row>
    <row r="1908" spans="24:24" x14ac:dyDescent="0.4">
      <c r="X1908" s="20"/>
    </row>
    <row r="1909" spans="24:24" x14ac:dyDescent="0.4">
      <c r="X1909" s="20"/>
    </row>
    <row r="1910" spans="24:24" x14ac:dyDescent="0.4">
      <c r="X1910" s="20"/>
    </row>
    <row r="1911" spans="24:24" x14ac:dyDescent="0.4">
      <c r="X1911" s="20"/>
    </row>
    <row r="1912" spans="24:24" x14ac:dyDescent="0.4">
      <c r="X1912" s="20"/>
    </row>
    <row r="1913" spans="24:24" x14ac:dyDescent="0.4">
      <c r="X1913" s="20"/>
    </row>
    <row r="1914" spans="24:24" x14ac:dyDescent="0.4">
      <c r="X1914" s="20"/>
    </row>
    <row r="1915" spans="24:24" x14ac:dyDescent="0.4">
      <c r="X1915" s="20"/>
    </row>
    <row r="1916" spans="24:24" x14ac:dyDescent="0.4">
      <c r="X1916" s="20"/>
    </row>
    <row r="1917" spans="24:24" x14ac:dyDescent="0.4">
      <c r="X1917" s="20"/>
    </row>
    <row r="1918" spans="24:24" x14ac:dyDescent="0.4">
      <c r="X1918" s="20"/>
    </row>
    <row r="1919" spans="24:24" x14ac:dyDescent="0.4">
      <c r="X1919" s="20"/>
    </row>
    <row r="1920" spans="24:24" x14ac:dyDescent="0.4">
      <c r="X1920" s="20"/>
    </row>
    <row r="1921" spans="24:24" x14ac:dyDescent="0.4">
      <c r="X1921" s="20"/>
    </row>
    <row r="1922" spans="24:24" x14ac:dyDescent="0.4">
      <c r="X1922" s="20"/>
    </row>
    <row r="1923" spans="24:24" x14ac:dyDescent="0.4">
      <c r="X1923" s="20"/>
    </row>
    <row r="1924" spans="24:24" x14ac:dyDescent="0.4">
      <c r="X1924" s="20"/>
    </row>
    <row r="1925" spans="24:24" x14ac:dyDescent="0.4">
      <c r="X1925" s="20"/>
    </row>
    <row r="1926" spans="24:24" x14ac:dyDescent="0.4">
      <c r="X1926" s="20"/>
    </row>
    <row r="1927" spans="24:24" x14ac:dyDescent="0.4">
      <c r="X1927" s="20"/>
    </row>
    <row r="1928" spans="24:24" x14ac:dyDescent="0.4">
      <c r="X1928" s="20"/>
    </row>
    <row r="1929" spans="24:24" x14ac:dyDescent="0.4">
      <c r="X1929" s="20"/>
    </row>
    <row r="1930" spans="24:24" x14ac:dyDescent="0.4">
      <c r="X1930" s="20"/>
    </row>
    <row r="1931" spans="24:24" x14ac:dyDescent="0.4">
      <c r="X1931" s="20"/>
    </row>
    <row r="1932" spans="24:24" x14ac:dyDescent="0.4">
      <c r="X1932" s="20"/>
    </row>
    <row r="1933" spans="24:24" x14ac:dyDescent="0.4">
      <c r="X1933" s="20"/>
    </row>
    <row r="1934" spans="24:24" x14ac:dyDescent="0.4">
      <c r="X1934" s="20"/>
    </row>
    <row r="1935" spans="24:24" x14ac:dyDescent="0.4">
      <c r="X1935" s="20"/>
    </row>
    <row r="1936" spans="24:24" x14ac:dyDescent="0.4">
      <c r="X1936" s="20"/>
    </row>
    <row r="1937" spans="24:24" x14ac:dyDescent="0.4">
      <c r="X1937" s="20"/>
    </row>
    <row r="1938" spans="24:24" x14ac:dyDescent="0.4">
      <c r="X1938" s="20"/>
    </row>
    <row r="1939" spans="24:24" x14ac:dyDescent="0.4">
      <c r="X1939" s="20"/>
    </row>
    <row r="1940" spans="24:24" x14ac:dyDescent="0.4">
      <c r="X1940" s="20"/>
    </row>
    <row r="1941" spans="24:24" x14ac:dyDescent="0.4">
      <c r="X1941" s="20"/>
    </row>
    <row r="1942" spans="24:24" x14ac:dyDescent="0.4">
      <c r="X1942" s="20"/>
    </row>
    <row r="1943" spans="24:24" x14ac:dyDescent="0.4">
      <c r="X1943" s="20"/>
    </row>
    <row r="1944" spans="24:24" x14ac:dyDescent="0.4">
      <c r="X1944" s="20"/>
    </row>
    <row r="1945" spans="24:24" x14ac:dyDescent="0.4">
      <c r="X1945" s="20"/>
    </row>
    <row r="1946" spans="24:24" x14ac:dyDescent="0.4">
      <c r="X1946" s="20"/>
    </row>
    <row r="1947" spans="24:24" x14ac:dyDescent="0.4">
      <c r="X1947" s="20"/>
    </row>
    <row r="1948" spans="24:24" x14ac:dyDescent="0.4">
      <c r="X1948" s="20"/>
    </row>
    <row r="1949" spans="24:24" x14ac:dyDescent="0.4">
      <c r="X1949" s="20"/>
    </row>
    <row r="1950" spans="24:24" x14ac:dyDescent="0.4">
      <c r="X1950" s="20"/>
    </row>
    <row r="1951" spans="24:24" x14ac:dyDescent="0.4">
      <c r="X1951" s="20"/>
    </row>
    <row r="1952" spans="24:24" x14ac:dyDescent="0.4">
      <c r="X1952" s="20"/>
    </row>
    <row r="1953" spans="24:24" x14ac:dyDescent="0.4">
      <c r="X1953" s="20"/>
    </row>
    <row r="1954" spans="24:24" x14ac:dyDescent="0.4">
      <c r="X1954" s="20"/>
    </row>
    <row r="1955" spans="24:24" x14ac:dyDescent="0.4">
      <c r="X1955" s="20"/>
    </row>
    <row r="1956" spans="24:24" x14ac:dyDescent="0.4">
      <c r="X1956" s="20"/>
    </row>
    <row r="1957" spans="24:24" x14ac:dyDescent="0.4">
      <c r="X1957" s="20"/>
    </row>
    <row r="1958" spans="24:24" x14ac:dyDescent="0.4">
      <c r="X1958" s="20"/>
    </row>
    <row r="1959" spans="24:24" x14ac:dyDescent="0.4">
      <c r="X1959" s="20"/>
    </row>
    <row r="1960" spans="24:24" x14ac:dyDescent="0.4">
      <c r="X1960" s="20"/>
    </row>
    <row r="1961" spans="24:24" x14ac:dyDescent="0.4">
      <c r="X1961" s="20"/>
    </row>
    <row r="1962" spans="24:24" x14ac:dyDescent="0.4">
      <c r="X1962" s="20"/>
    </row>
    <row r="1963" spans="24:24" x14ac:dyDescent="0.4">
      <c r="X1963" s="20"/>
    </row>
    <row r="1964" spans="24:24" x14ac:dyDescent="0.4">
      <c r="X1964" s="20"/>
    </row>
    <row r="1965" spans="24:24" x14ac:dyDescent="0.4">
      <c r="X1965" s="20"/>
    </row>
    <row r="1966" spans="24:24" x14ac:dyDescent="0.4">
      <c r="X1966" s="20"/>
    </row>
    <row r="1967" spans="24:24" x14ac:dyDescent="0.4">
      <c r="X1967" s="20"/>
    </row>
    <row r="1968" spans="24:24" x14ac:dyDescent="0.4">
      <c r="X1968" s="20"/>
    </row>
    <row r="1969" spans="24:24" x14ac:dyDescent="0.4">
      <c r="X1969" s="20"/>
    </row>
    <row r="1970" spans="24:24" x14ac:dyDescent="0.4">
      <c r="X1970" s="20"/>
    </row>
    <row r="1971" spans="24:24" x14ac:dyDescent="0.4">
      <c r="X1971" s="20"/>
    </row>
    <row r="1972" spans="24:24" x14ac:dyDescent="0.4">
      <c r="X1972" s="20"/>
    </row>
    <row r="1973" spans="24:24" x14ac:dyDescent="0.4">
      <c r="X1973" s="20"/>
    </row>
    <row r="1974" spans="24:24" x14ac:dyDescent="0.4">
      <c r="X1974" s="20"/>
    </row>
    <row r="1975" spans="24:24" x14ac:dyDescent="0.4">
      <c r="X1975" s="20"/>
    </row>
    <row r="1976" spans="24:24" x14ac:dyDescent="0.4">
      <c r="X1976" s="20"/>
    </row>
    <row r="1977" spans="24:24" x14ac:dyDescent="0.4">
      <c r="X1977" s="20"/>
    </row>
    <row r="1978" spans="24:24" x14ac:dyDescent="0.4">
      <c r="X1978" s="20"/>
    </row>
    <row r="1979" spans="24:24" x14ac:dyDescent="0.4">
      <c r="X1979" s="20"/>
    </row>
    <row r="1980" spans="24:24" x14ac:dyDescent="0.4">
      <c r="X1980" s="20"/>
    </row>
    <row r="1981" spans="24:24" x14ac:dyDescent="0.4">
      <c r="X1981" s="20"/>
    </row>
    <row r="1982" spans="24:24" x14ac:dyDescent="0.4">
      <c r="X1982" s="20"/>
    </row>
    <row r="1983" spans="24:24" x14ac:dyDescent="0.4">
      <c r="X1983" s="20"/>
    </row>
    <row r="1984" spans="24:24" x14ac:dyDescent="0.4">
      <c r="X1984" s="20"/>
    </row>
    <row r="1985" spans="24:24" x14ac:dyDescent="0.4">
      <c r="X1985" s="20"/>
    </row>
    <row r="1986" spans="24:24" x14ac:dyDescent="0.4">
      <c r="X1986" s="20"/>
    </row>
    <row r="1987" spans="24:24" x14ac:dyDescent="0.4">
      <c r="X1987" s="20"/>
    </row>
    <row r="1988" spans="24:24" x14ac:dyDescent="0.4">
      <c r="X1988" s="20"/>
    </row>
    <row r="1989" spans="24:24" x14ac:dyDescent="0.4">
      <c r="X1989" s="20"/>
    </row>
    <row r="1990" spans="24:24" x14ac:dyDescent="0.4">
      <c r="X1990" s="20"/>
    </row>
    <row r="1991" spans="24:24" x14ac:dyDescent="0.4">
      <c r="X1991" s="20"/>
    </row>
    <row r="1992" spans="24:24" x14ac:dyDescent="0.4">
      <c r="X1992" s="20"/>
    </row>
    <row r="1993" spans="24:24" x14ac:dyDescent="0.4">
      <c r="X1993" s="20"/>
    </row>
    <row r="1994" spans="24:24" x14ac:dyDescent="0.4">
      <c r="X1994" s="20"/>
    </row>
    <row r="1995" spans="24:24" x14ac:dyDescent="0.4">
      <c r="X1995" s="20"/>
    </row>
    <row r="1996" spans="24:24" x14ac:dyDescent="0.4">
      <c r="X1996" s="20"/>
    </row>
    <row r="1997" spans="24:24" x14ac:dyDescent="0.4">
      <c r="X1997" s="20"/>
    </row>
    <row r="1998" spans="24:24" x14ac:dyDescent="0.4">
      <c r="X1998" s="20"/>
    </row>
    <row r="1999" spans="24:24" x14ac:dyDescent="0.4">
      <c r="X1999" s="20"/>
    </row>
    <row r="2000" spans="24:24" x14ac:dyDescent="0.4">
      <c r="X2000" s="20"/>
    </row>
    <row r="2001" spans="24:24" x14ac:dyDescent="0.4">
      <c r="X2001" s="20"/>
    </row>
    <row r="2002" spans="24:24" x14ac:dyDescent="0.4">
      <c r="X2002" s="20"/>
    </row>
    <row r="2003" spans="24:24" x14ac:dyDescent="0.4">
      <c r="X2003" s="20"/>
    </row>
    <row r="2004" spans="24:24" x14ac:dyDescent="0.4">
      <c r="X2004" s="20"/>
    </row>
    <row r="2005" spans="24:24" x14ac:dyDescent="0.4">
      <c r="X2005" s="20"/>
    </row>
    <row r="2006" spans="24:24" x14ac:dyDescent="0.4">
      <c r="X2006" s="20"/>
    </row>
    <row r="2007" spans="24:24" x14ac:dyDescent="0.4">
      <c r="X2007" s="20"/>
    </row>
    <row r="2008" spans="24:24" x14ac:dyDescent="0.4">
      <c r="X2008" s="20"/>
    </row>
    <row r="2009" spans="24:24" x14ac:dyDescent="0.4">
      <c r="X2009" s="20"/>
    </row>
    <row r="2010" spans="24:24" x14ac:dyDescent="0.4">
      <c r="X2010" s="20"/>
    </row>
    <row r="2011" spans="24:24" x14ac:dyDescent="0.4">
      <c r="X2011" s="20"/>
    </row>
    <row r="2012" spans="24:24" x14ac:dyDescent="0.4">
      <c r="X2012" s="20"/>
    </row>
    <row r="2013" spans="24:24" x14ac:dyDescent="0.4">
      <c r="X2013" s="20"/>
    </row>
    <row r="2014" spans="24:24" x14ac:dyDescent="0.4">
      <c r="X2014" s="20"/>
    </row>
    <row r="2015" spans="24:24" x14ac:dyDescent="0.4">
      <c r="X2015" s="20"/>
    </row>
    <row r="2016" spans="24:24" x14ac:dyDescent="0.4">
      <c r="X2016" s="20"/>
    </row>
    <row r="2017" spans="24:24" x14ac:dyDescent="0.4">
      <c r="X2017" s="20"/>
    </row>
    <row r="2018" spans="24:24" x14ac:dyDescent="0.4">
      <c r="X2018" s="20"/>
    </row>
    <row r="2019" spans="24:24" x14ac:dyDescent="0.4">
      <c r="X2019" s="20"/>
    </row>
    <row r="2020" spans="24:24" x14ac:dyDescent="0.4">
      <c r="X2020" s="20"/>
    </row>
    <row r="2021" spans="24:24" x14ac:dyDescent="0.4">
      <c r="X2021" s="20"/>
    </row>
    <row r="2022" spans="24:24" x14ac:dyDescent="0.4">
      <c r="X2022" s="20"/>
    </row>
    <row r="2023" spans="24:24" x14ac:dyDescent="0.4">
      <c r="X2023" s="20"/>
    </row>
    <row r="2024" spans="24:24" x14ac:dyDescent="0.4">
      <c r="X2024" s="20"/>
    </row>
    <row r="2025" spans="24:24" x14ac:dyDescent="0.4">
      <c r="X2025" s="20"/>
    </row>
    <row r="2026" spans="24:24" x14ac:dyDescent="0.4">
      <c r="X2026" s="20"/>
    </row>
    <row r="2027" spans="24:24" x14ac:dyDescent="0.4">
      <c r="X2027" s="20"/>
    </row>
    <row r="2028" spans="24:24" x14ac:dyDescent="0.4">
      <c r="X2028" s="20"/>
    </row>
    <row r="2029" spans="24:24" x14ac:dyDescent="0.4">
      <c r="X2029" s="20"/>
    </row>
    <row r="2030" spans="24:24" x14ac:dyDescent="0.4">
      <c r="X2030" s="20"/>
    </row>
    <row r="2031" spans="24:24" x14ac:dyDescent="0.4">
      <c r="X2031" s="20"/>
    </row>
    <row r="2032" spans="24:24" x14ac:dyDescent="0.4">
      <c r="X2032" s="20"/>
    </row>
    <row r="2033" spans="24:24" x14ac:dyDescent="0.4">
      <c r="X2033" s="20"/>
    </row>
    <row r="2034" spans="24:24" x14ac:dyDescent="0.4">
      <c r="X2034" s="20"/>
    </row>
    <row r="2035" spans="24:24" x14ac:dyDescent="0.4">
      <c r="X2035" s="20"/>
    </row>
    <row r="2036" spans="24:24" x14ac:dyDescent="0.4">
      <c r="X2036" s="20"/>
    </row>
    <row r="2037" spans="24:24" x14ac:dyDescent="0.4">
      <c r="X2037" s="20"/>
    </row>
    <row r="2038" spans="24:24" x14ac:dyDescent="0.4">
      <c r="X2038" s="20"/>
    </row>
    <row r="2039" spans="24:24" x14ac:dyDescent="0.4">
      <c r="X2039" s="20"/>
    </row>
    <row r="2040" spans="24:24" x14ac:dyDescent="0.4">
      <c r="X2040" s="20"/>
    </row>
    <row r="2041" spans="24:24" x14ac:dyDescent="0.4">
      <c r="X2041" s="20"/>
    </row>
    <row r="2042" spans="24:24" x14ac:dyDescent="0.4">
      <c r="X2042" s="20"/>
    </row>
    <row r="2043" spans="24:24" x14ac:dyDescent="0.4">
      <c r="X2043" s="20"/>
    </row>
    <row r="2044" spans="24:24" x14ac:dyDescent="0.4">
      <c r="X2044" s="20"/>
    </row>
    <row r="2045" spans="24:24" x14ac:dyDescent="0.4">
      <c r="X2045" s="20"/>
    </row>
    <row r="2046" spans="24:24" x14ac:dyDescent="0.4">
      <c r="X2046" s="20"/>
    </row>
    <row r="2047" spans="24:24" x14ac:dyDescent="0.4">
      <c r="X2047" s="20"/>
    </row>
    <row r="2048" spans="24:24" x14ac:dyDescent="0.4">
      <c r="X2048" s="20"/>
    </row>
    <row r="2049" spans="24:24" x14ac:dyDescent="0.4">
      <c r="X2049" s="20"/>
    </row>
    <row r="2050" spans="24:24" x14ac:dyDescent="0.4">
      <c r="X2050" s="20"/>
    </row>
    <row r="2051" spans="24:24" x14ac:dyDescent="0.4">
      <c r="X2051" s="20"/>
    </row>
    <row r="2052" spans="24:24" x14ac:dyDescent="0.4">
      <c r="X2052" s="20"/>
    </row>
    <row r="2053" spans="24:24" x14ac:dyDescent="0.4">
      <c r="X2053" s="20"/>
    </row>
    <row r="2054" spans="24:24" x14ac:dyDescent="0.4">
      <c r="X2054" s="20"/>
    </row>
    <row r="2055" spans="24:24" x14ac:dyDescent="0.4">
      <c r="X2055" s="20"/>
    </row>
    <row r="2056" spans="24:24" x14ac:dyDescent="0.4">
      <c r="X2056" s="20"/>
    </row>
    <row r="2057" spans="24:24" x14ac:dyDescent="0.4">
      <c r="X2057" s="20"/>
    </row>
    <row r="2058" spans="24:24" x14ac:dyDescent="0.4">
      <c r="X2058" s="20"/>
    </row>
    <row r="2059" spans="24:24" x14ac:dyDescent="0.4">
      <c r="X2059" s="20"/>
    </row>
    <row r="2060" spans="24:24" x14ac:dyDescent="0.4">
      <c r="X2060" s="20"/>
    </row>
    <row r="2061" spans="24:24" x14ac:dyDescent="0.4">
      <c r="X2061" s="20"/>
    </row>
    <row r="2062" spans="24:24" x14ac:dyDescent="0.4">
      <c r="X2062" s="20"/>
    </row>
    <row r="2063" spans="24:24" x14ac:dyDescent="0.4">
      <c r="X2063" s="20"/>
    </row>
    <row r="2064" spans="24:24" x14ac:dyDescent="0.4">
      <c r="X2064" s="20"/>
    </row>
    <row r="2065" spans="24:24" x14ac:dyDescent="0.4">
      <c r="X2065" s="20"/>
    </row>
    <row r="2066" spans="24:24" x14ac:dyDescent="0.4">
      <c r="X2066" s="20"/>
    </row>
    <row r="2067" spans="24:24" x14ac:dyDescent="0.4">
      <c r="X2067" s="20"/>
    </row>
    <row r="2068" spans="24:24" x14ac:dyDescent="0.4">
      <c r="X2068" s="20"/>
    </row>
    <row r="2069" spans="24:24" x14ac:dyDescent="0.4">
      <c r="X2069" s="20"/>
    </row>
    <row r="2070" spans="24:24" x14ac:dyDescent="0.4">
      <c r="X2070" s="20"/>
    </row>
    <row r="2071" spans="24:24" x14ac:dyDescent="0.4">
      <c r="X2071" s="20"/>
    </row>
    <row r="2072" spans="24:24" x14ac:dyDescent="0.4">
      <c r="X2072" s="20"/>
    </row>
    <row r="2073" spans="24:24" x14ac:dyDescent="0.4">
      <c r="X2073" s="20"/>
    </row>
    <row r="2074" spans="24:24" x14ac:dyDescent="0.4">
      <c r="X2074" s="20"/>
    </row>
    <row r="2075" spans="24:24" x14ac:dyDescent="0.4">
      <c r="X2075" s="20"/>
    </row>
    <row r="2076" spans="24:24" x14ac:dyDescent="0.4">
      <c r="X2076" s="20"/>
    </row>
    <row r="2077" spans="24:24" x14ac:dyDescent="0.4">
      <c r="X2077" s="20"/>
    </row>
    <row r="2078" spans="24:24" x14ac:dyDescent="0.4">
      <c r="X2078" s="20"/>
    </row>
    <row r="2079" spans="24:24" x14ac:dyDescent="0.4">
      <c r="X2079" s="20"/>
    </row>
    <row r="2080" spans="24:24" x14ac:dyDescent="0.4">
      <c r="X2080" s="20"/>
    </row>
    <row r="2081" spans="24:24" x14ac:dyDescent="0.4">
      <c r="X2081" s="20"/>
    </row>
    <row r="2082" spans="24:24" x14ac:dyDescent="0.4">
      <c r="X2082" s="20"/>
    </row>
    <row r="2083" spans="24:24" x14ac:dyDescent="0.4">
      <c r="X2083" s="20"/>
    </row>
    <row r="2084" spans="24:24" x14ac:dyDescent="0.4">
      <c r="X2084" s="20"/>
    </row>
    <row r="2085" spans="24:24" x14ac:dyDescent="0.4">
      <c r="X2085" s="20"/>
    </row>
    <row r="2086" spans="24:24" x14ac:dyDescent="0.4">
      <c r="X2086" s="20"/>
    </row>
    <row r="2087" spans="24:24" x14ac:dyDescent="0.4">
      <c r="X2087" s="20"/>
    </row>
    <row r="2088" spans="24:24" x14ac:dyDescent="0.4">
      <c r="X2088" s="20"/>
    </row>
    <row r="2089" spans="24:24" x14ac:dyDescent="0.4">
      <c r="X2089" s="20"/>
    </row>
    <row r="2090" spans="24:24" x14ac:dyDescent="0.4">
      <c r="X2090" s="20"/>
    </row>
    <row r="2091" spans="24:24" x14ac:dyDescent="0.4">
      <c r="X2091" s="20"/>
    </row>
    <row r="2092" spans="24:24" x14ac:dyDescent="0.4">
      <c r="X2092" s="20"/>
    </row>
    <row r="2093" spans="24:24" x14ac:dyDescent="0.4">
      <c r="X2093" s="20"/>
    </row>
    <row r="2094" spans="24:24" x14ac:dyDescent="0.4">
      <c r="X2094" s="20"/>
    </row>
    <row r="2095" spans="24:24" x14ac:dyDescent="0.4">
      <c r="X2095" s="20"/>
    </row>
    <row r="2096" spans="24:24" x14ac:dyDescent="0.4">
      <c r="X2096" s="20"/>
    </row>
    <row r="2097" spans="24:24" x14ac:dyDescent="0.4">
      <c r="X2097" s="20"/>
    </row>
    <row r="2098" spans="24:24" x14ac:dyDescent="0.4">
      <c r="X2098" s="20"/>
    </row>
    <row r="2099" spans="24:24" x14ac:dyDescent="0.4">
      <c r="X2099" s="20"/>
    </row>
    <row r="2100" spans="24:24" x14ac:dyDescent="0.4">
      <c r="X2100" s="20"/>
    </row>
    <row r="2101" spans="24:24" x14ac:dyDescent="0.4">
      <c r="X2101" s="20"/>
    </row>
    <row r="2102" spans="24:24" x14ac:dyDescent="0.4">
      <c r="X2102" s="20"/>
    </row>
    <row r="2103" spans="24:24" x14ac:dyDescent="0.4">
      <c r="X2103" s="20"/>
    </row>
    <row r="2104" spans="24:24" x14ac:dyDescent="0.4">
      <c r="X2104" s="20"/>
    </row>
    <row r="2105" spans="24:24" x14ac:dyDescent="0.4">
      <c r="X2105" s="20"/>
    </row>
    <row r="2106" spans="24:24" x14ac:dyDescent="0.4">
      <c r="X2106" s="20"/>
    </row>
    <row r="2107" spans="24:24" x14ac:dyDescent="0.4">
      <c r="X2107" s="20"/>
    </row>
    <row r="2108" spans="24:24" x14ac:dyDescent="0.4">
      <c r="X2108" s="20"/>
    </row>
    <row r="2109" spans="24:24" x14ac:dyDescent="0.4">
      <c r="X2109" s="20"/>
    </row>
    <row r="2110" spans="24:24" x14ac:dyDescent="0.4">
      <c r="X2110" s="20"/>
    </row>
    <row r="2111" spans="24:24" x14ac:dyDescent="0.4">
      <c r="X2111" s="20"/>
    </row>
    <row r="2112" spans="24:24" x14ac:dyDescent="0.4">
      <c r="X2112" s="20"/>
    </row>
    <row r="2113" spans="24:24" x14ac:dyDescent="0.4">
      <c r="X2113" s="20"/>
    </row>
    <row r="2114" spans="24:24" x14ac:dyDescent="0.4">
      <c r="X2114" s="20"/>
    </row>
    <row r="2115" spans="24:24" x14ac:dyDescent="0.4">
      <c r="X2115" s="20"/>
    </row>
    <row r="2116" spans="24:24" x14ac:dyDescent="0.4">
      <c r="X2116" s="20"/>
    </row>
    <row r="2117" spans="24:24" x14ac:dyDescent="0.4">
      <c r="X2117" s="20"/>
    </row>
    <row r="2118" spans="24:24" x14ac:dyDescent="0.4">
      <c r="X2118" s="20"/>
    </row>
    <row r="2119" spans="24:24" x14ac:dyDescent="0.4">
      <c r="X2119" s="20"/>
    </row>
    <row r="2120" spans="24:24" x14ac:dyDescent="0.4">
      <c r="X2120" s="20"/>
    </row>
    <row r="2121" spans="24:24" x14ac:dyDescent="0.4">
      <c r="X2121" s="20"/>
    </row>
    <row r="2122" spans="24:24" x14ac:dyDescent="0.4">
      <c r="X2122" s="20"/>
    </row>
    <row r="2123" spans="24:24" x14ac:dyDescent="0.4">
      <c r="X2123" s="20"/>
    </row>
    <row r="2124" spans="24:24" x14ac:dyDescent="0.4">
      <c r="X2124" s="20"/>
    </row>
    <row r="2125" spans="24:24" x14ac:dyDescent="0.4">
      <c r="X2125" s="20"/>
    </row>
    <row r="2126" spans="24:24" x14ac:dyDescent="0.4">
      <c r="X2126" s="20"/>
    </row>
    <row r="2127" spans="24:24" x14ac:dyDescent="0.4">
      <c r="X2127" s="20"/>
    </row>
    <row r="2128" spans="24:24" x14ac:dyDescent="0.4">
      <c r="X2128" s="20"/>
    </row>
    <row r="2129" spans="24:24" x14ac:dyDescent="0.4">
      <c r="X2129" s="20"/>
    </row>
    <row r="2130" spans="24:24" x14ac:dyDescent="0.4">
      <c r="X2130" s="20"/>
    </row>
    <row r="2131" spans="24:24" x14ac:dyDescent="0.4">
      <c r="X2131" s="20"/>
    </row>
    <row r="2132" spans="24:24" x14ac:dyDescent="0.4">
      <c r="X2132" s="20"/>
    </row>
    <row r="2133" spans="24:24" x14ac:dyDescent="0.4">
      <c r="X2133" s="20"/>
    </row>
    <row r="2134" spans="24:24" x14ac:dyDescent="0.4">
      <c r="X2134" s="20"/>
    </row>
    <row r="2135" spans="24:24" x14ac:dyDescent="0.4">
      <c r="X2135" s="20"/>
    </row>
    <row r="2136" spans="24:24" x14ac:dyDescent="0.4">
      <c r="X2136" s="20"/>
    </row>
    <row r="2137" spans="24:24" x14ac:dyDescent="0.4">
      <c r="X2137" s="20"/>
    </row>
    <row r="2138" spans="24:24" x14ac:dyDescent="0.4">
      <c r="X2138" s="20"/>
    </row>
    <row r="2139" spans="24:24" x14ac:dyDescent="0.4">
      <c r="X2139" s="20"/>
    </row>
    <row r="2140" spans="24:24" x14ac:dyDescent="0.4">
      <c r="X2140" s="20"/>
    </row>
    <row r="2141" spans="24:24" x14ac:dyDescent="0.4">
      <c r="X2141" s="20"/>
    </row>
    <row r="2142" spans="24:24" x14ac:dyDescent="0.4">
      <c r="X2142" s="20"/>
    </row>
    <row r="2143" spans="24:24" x14ac:dyDescent="0.4">
      <c r="X2143" s="20"/>
    </row>
    <row r="2144" spans="24:24" x14ac:dyDescent="0.4">
      <c r="X2144" s="20"/>
    </row>
    <row r="2145" spans="24:24" x14ac:dyDescent="0.4">
      <c r="X2145" s="20"/>
    </row>
    <row r="2146" spans="24:24" x14ac:dyDescent="0.4">
      <c r="X2146" s="20"/>
    </row>
    <row r="2147" spans="24:24" x14ac:dyDescent="0.4">
      <c r="X2147" s="20"/>
    </row>
    <row r="2148" spans="24:24" x14ac:dyDescent="0.4">
      <c r="X2148" s="20"/>
    </row>
    <row r="2149" spans="24:24" x14ac:dyDescent="0.4">
      <c r="X2149" s="20"/>
    </row>
    <row r="2150" spans="24:24" x14ac:dyDescent="0.4">
      <c r="X2150" s="20"/>
    </row>
    <row r="2151" spans="24:24" x14ac:dyDescent="0.4">
      <c r="X2151" s="20"/>
    </row>
    <row r="2152" spans="24:24" x14ac:dyDescent="0.4">
      <c r="X2152" s="20"/>
    </row>
    <row r="2153" spans="24:24" x14ac:dyDescent="0.4">
      <c r="X2153" s="20"/>
    </row>
    <row r="2154" spans="24:24" x14ac:dyDescent="0.4">
      <c r="X2154" s="20"/>
    </row>
    <row r="2155" spans="24:24" x14ac:dyDescent="0.4">
      <c r="X2155" s="20"/>
    </row>
    <row r="2156" spans="24:24" x14ac:dyDescent="0.4">
      <c r="X2156" s="20"/>
    </row>
    <row r="2157" spans="24:24" x14ac:dyDescent="0.4">
      <c r="X2157" s="20"/>
    </row>
    <row r="2158" spans="24:24" x14ac:dyDescent="0.4">
      <c r="X2158" s="20"/>
    </row>
    <row r="2159" spans="24:24" x14ac:dyDescent="0.4">
      <c r="X2159" s="20"/>
    </row>
    <row r="2160" spans="24:24" x14ac:dyDescent="0.4">
      <c r="X2160" s="20"/>
    </row>
    <row r="2161" spans="24:24" x14ac:dyDescent="0.4">
      <c r="X2161" s="20"/>
    </row>
    <row r="2162" spans="24:24" x14ac:dyDescent="0.4">
      <c r="X2162" s="20"/>
    </row>
    <row r="2163" spans="24:24" x14ac:dyDescent="0.4">
      <c r="X2163" s="20"/>
    </row>
    <row r="2164" spans="24:24" x14ac:dyDescent="0.4">
      <c r="X2164" s="20"/>
    </row>
    <row r="2165" spans="24:24" x14ac:dyDescent="0.4">
      <c r="X2165" s="20"/>
    </row>
    <row r="2166" spans="24:24" x14ac:dyDescent="0.4">
      <c r="X2166" s="20"/>
    </row>
    <row r="2167" spans="24:24" x14ac:dyDescent="0.4">
      <c r="X2167" s="20"/>
    </row>
    <row r="2168" spans="24:24" x14ac:dyDescent="0.4">
      <c r="X2168" s="20"/>
    </row>
    <row r="2169" spans="24:24" x14ac:dyDescent="0.4">
      <c r="X2169" s="20"/>
    </row>
    <row r="2170" spans="24:24" x14ac:dyDescent="0.4">
      <c r="X2170" s="20"/>
    </row>
    <row r="2171" spans="24:24" x14ac:dyDescent="0.4">
      <c r="X2171" s="20"/>
    </row>
    <row r="2172" spans="24:24" x14ac:dyDescent="0.4">
      <c r="X2172" s="20"/>
    </row>
    <row r="2173" spans="24:24" x14ac:dyDescent="0.4">
      <c r="X2173" s="20"/>
    </row>
    <row r="2174" spans="24:24" x14ac:dyDescent="0.4">
      <c r="X2174" s="20"/>
    </row>
    <row r="2175" spans="24:24" x14ac:dyDescent="0.4">
      <c r="X2175" s="20"/>
    </row>
    <row r="2176" spans="24:24" x14ac:dyDescent="0.4">
      <c r="X2176" s="20"/>
    </row>
    <row r="2177" spans="24:24" x14ac:dyDescent="0.4">
      <c r="X2177" s="20"/>
    </row>
    <row r="2178" spans="24:24" x14ac:dyDescent="0.4">
      <c r="X2178" s="20"/>
    </row>
    <row r="2179" spans="24:24" x14ac:dyDescent="0.4">
      <c r="X2179" s="20"/>
    </row>
    <row r="2180" spans="24:24" x14ac:dyDescent="0.4">
      <c r="X2180" s="20"/>
    </row>
    <row r="2181" spans="24:24" x14ac:dyDescent="0.4">
      <c r="X2181" s="20"/>
    </row>
    <row r="2182" spans="24:24" x14ac:dyDescent="0.4">
      <c r="X2182" s="20"/>
    </row>
    <row r="2183" spans="24:24" x14ac:dyDescent="0.4">
      <c r="X2183" s="20"/>
    </row>
    <row r="2184" spans="24:24" x14ac:dyDescent="0.4">
      <c r="X2184" s="20"/>
    </row>
    <row r="2185" spans="24:24" x14ac:dyDescent="0.4">
      <c r="X2185" s="20"/>
    </row>
    <row r="2186" spans="24:24" x14ac:dyDescent="0.4">
      <c r="X2186" s="20"/>
    </row>
    <row r="2187" spans="24:24" x14ac:dyDescent="0.4">
      <c r="X2187" s="20"/>
    </row>
    <row r="2188" spans="24:24" x14ac:dyDescent="0.4">
      <c r="X2188" s="20"/>
    </row>
    <row r="2189" spans="24:24" x14ac:dyDescent="0.4">
      <c r="X2189" s="20"/>
    </row>
    <row r="2190" spans="24:24" x14ac:dyDescent="0.4">
      <c r="X2190" s="20"/>
    </row>
    <row r="2191" spans="24:24" x14ac:dyDescent="0.4">
      <c r="X2191" s="20"/>
    </row>
    <row r="2192" spans="24:24" x14ac:dyDescent="0.4">
      <c r="X2192" s="20"/>
    </row>
    <row r="2193" spans="24:24" x14ac:dyDescent="0.4">
      <c r="X2193" s="20"/>
    </row>
    <row r="2194" spans="24:24" x14ac:dyDescent="0.4">
      <c r="X2194" s="20"/>
    </row>
    <row r="2195" spans="24:24" x14ac:dyDescent="0.4">
      <c r="X2195" s="20"/>
    </row>
    <row r="2196" spans="24:24" x14ac:dyDescent="0.4">
      <c r="X2196" s="20"/>
    </row>
    <row r="2197" spans="24:24" x14ac:dyDescent="0.4">
      <c r="X2197" s="20"/>
    </row>
    <row r="2198" spans="24:24" x14ac:dyDescent="0.4">
      <c r="X2198" s="20"/>
    </row>
    <row r="2199" spans="24:24" x14ac:dyDescent="0.4">
      <c r="X2199" s="20"/>
    </row>
    <row r="2200" spans="24:24" x14ac:dyDescent="0.4">
      <c r="X2200" s="20"/>
    </row>
    <row r="2201" spans="24:24" x14ac:dyDescent="0.4">
      <c r="X2201" s="20"/>
    </row>
    <row r="2202" spans="24:24" x14ac:dyDescent="0.4">
      <c r="X2202" s="20"/>
    </row>
    <row r="2203" spans="24:24" x14ac:dyDescent="0.4">
      <c r="X2203" s="20"/>
    </row>
    <row r="2204" spans="24:24" x14ac:dyDescent="0.4">
      <c r="X2204" s="20"/>
    </row>
    <row r="2205" spans="24:24" x14ac:dyDescent="0.4">
      <c r="X2205" s="20"/>
    </row>
    <row r="2206" spans="24:24" x14ac:dyDescent="0.4">
      <c r="X2206" s="20"/>
    </row>
    <row r="2207" spans="24:24" x14ac:dyDescent="0.4">
      <c r="X2207" s="20"/>
    </row>
    <row r="2208" spans="24:24" x14ac:dyDescent="0.4">
      <c r="X2208" s="20"/>
    </row>
    <row r="2209" spans="24:24" x14ac:dyDescent="0.4">
      <c r="X2209" s="20"/>
    </row>
    <row r="2210" spans="24:24" x14ac:dyDescent="0.4">
      <c r="X2210" s="20"/>
    </row>
    <row r="2211" spans="24:24" x14ac:dyDescent="0.4">
      <c r="X2211" s="20"/>
    </row>
    <row r="2212" spans="24:24" x14ac:dyDescent="0.4">
      <c r="X2212" s="20"/>
    </row>
    <row r="2213" spans="24:24" x14ac:dyDescent="0.4">
      <c r="X2213" s="20"/>
    </row>
    <row r="2214" spans="24:24" x14ac:dyDescent="0.4">
      <c r="X2214" s="20"/>
    </row>
    <row r="2215" spans="24:24" x14ac:dyDescent="0.4">
      <c r="X2215" s="20"/>
    </row>
    <row r="2216" spans="24:24" x14ac:dyDescent="0.4">
      <c r="X2216" s="20"/>
    </row>
    <row r="2217" spans="24:24" x14ac:dyDescent="0.4">
      <c r="X2217" s="20"/>
    </row>
    <row r="2218" spans="24:24" x14ac:dyDescent="0.4">
      <c r="X2218" s="20"/>
    </row>
    <row r="2219" spans="24:24" x14ac:dyDescent="0.4">
      <c r="X2219" s="20"/>
    </row>
    <row r="2220" spans="24:24" x14ac:dyDescent="0.4">
      <c r="X2220" s="20"/>
    </row>
    <row r="2221" spans="24:24" x14ac:dyDescent="0.4">
      <c r="X2221" s="20"/>
    </row>
    <row r="2222" spans="24:24" x14ac:dyDescent="0.4">
      <c r="X2222" s="20"/>
    </row>
    <row r="2223" spans="24:24" x14ac:dyDescent="0.4">
      <c r="X2223" s="20"/>
    </row>
    <row r="2224" spans="24:24" x14ac:dyDescent="0.4">
      <c r="X2224" s="20"/>
    </row>
    <row r="2225" spans="24:24" x14ac:dyDescent="0.4">
      <c r="X2225" s="20"/>
    </row>
    <row r="2226" spans="24:24" x14ac:dyDescent="0.4">
      <c r="X2226" s="20"/>
    </row>
    <row r="2227" spans="24:24" x14ac:dyDescent="0.4">
      <c r="X2227" s="20"/>
    </row>
    <row r="2228" spans="24:24" x14ac:dyDescent="0.4">
      <c r="X2228" s="20"/>
    </row>
    <row r="2229" spans="24:24" x14ac:dyDescent="0.4">
      <c r="X2229" s="20"/>
    </row>
    <row r="2230" spans="24:24" x14ac:dyDescent="0.4">
      <c r="X2230" s="20"/>
    </row>
    <row r="2231" spans="24:24" x14ac:dyDescent="0.4">
      <c r="X2231" s="20"/>
    </row>
    <row r="2232" spans="24:24" x14ac:dyDescent="0.4">
      <c r="X2232" s="20"/>
    </row>
    <row r="2233" spans="24:24" x14ac:dyDescent="0.4">
      <c r="X2233" s="20"/>
    </row>
    <row r="2234" spans="24:24" x14ac:dyDescent="0.4">
      <c r="X2234" s="20"/>
    </row>
    <row r="2235" spans="24:24" x14ac:dyDescent="0.4">
      <c r="X2235" s="20"/>
    </row>
    <row r="2236" spans="24:24" x14ac:dyDescent="0.4">
      <c r="X2236" s="20"/>
    </row>
    <row r="2237" spans="24:24" x14ac:dyDescent="0.4">
      <c r="X2237" s="20"/>
    </row>
    <row r="2238" spans="24:24" x14ac:dyDescent="0.4">
      <c r="X2238" s="20"/>
    </row>
    <row r="2239" spans="24:24" x14ac:dyDescent="0.4">
      <c r="X2239" s="20"/>
    </row>
    <row r="2240" spans="24:24" x14ac:dyDescent="0.4">
      <c r="X2240" s="20"/>
    </row>
    <row r="2241" spans="24:24" x14ac:dyDescent="0.4">
      <c r="X2241" s="20"/>
    </row>
    <row r="2242" spans="24:24" x14ac:dyDescent="0.4">
      <c r="X2242" s="20"/>
    </row>
    <row r="2243" spans="24:24" x14ac:dyDescent="0.4">
      <c r="X2243" s="20"/>
    </row>
    <row r="2244" spans="24:24" x14ac:dyDescent="0.4">
      <c r="X2244" s="20"/>
    </row>
    <row r="2245" spans="24:24" x14ac:dyDescent="0.4">
      <c r="X2245" s="20"/>
    </row>
    <row r="2246" spans="24:24" x14ac:dyDescent="0.4">
      <c r="X2246" s="20"/>
    </row>
    <row r="2247" spans="24:24" x14ac:dyDescent="0.4">
      <c r="X2247" s="20"/>
    </row>
    <row r="2248" spans="24:24" x14ac:dyDescent="0.4">
      <c r="X2248" s="20"/>
    </row>
    <row r="2249" spans="24:24" x14ac:dyDescent="0.4">
      <c r="X2249" s="20"/>
    </row>
    <row r="2250" spans="24:24" x14ac:dyDescent="0.4">
      <c r="X2250" s="20"/>
    </row>
    <row r="2251" spans="24:24" x14ac:dyDescent="0.4">
      <c r="X2251" s="20"/>
    </row>
    <row r="2252" spans="24:24" x14ac:dyDescent="0.4">
      <c r="X2252" s="20"/>
    </row>
    <row r="2253" spans="24:24" x14ac:dyDescent="0.4">
      <c r="X2253" s="20"/>
    </row>
    <row r="2254" spans="24:24" x14ac:dyDescent="0.4">
      <c r="X2254" s="20"/>
    </row>
    <row r="2255" spans="24:24" x14ac:dyDescent="0.4">
      <c r="X2255" s="20"/>
    </row>
    <row r="2256" spans="24:24" x14ac:dyDescent="0.4">
      <c r="X2256" s="20"/>
    </row>
    <row r="2257" spans="24:24" x14ac:dyDescent="0.4">
      <c r="X2257" s="20"/>
    </row>
    <row r="2258" spans="24:24" x14ac:dyDescent="0.4">
      <c r="X2258" s="20"/>
    </row>
    <row r="2259" spans="24:24" x14ac:dyDescent="0.4">
      <c r="X2259" s="20"/>
    </row>
    <row r="2260" spans="24:24" x14ac:dyDescent="0.4">
      <c r="X2260" s="20"/>
    </row>
    <row r="2261" spans="24:24" x14ac:dyDescent="0.4">
      <c r="X2261" s="20"/>
    </row>
    <row r="2262" spans="24:24" x14ac:dyDescent="0.4">
      <c r="X2262" s="20"/>
    </row>
    <row r="2263" spans="24:24" x14ac:dyDescent="0.4">
      <c r="X2263" s="20"/>
    </row>
    <row r="2264" spans="24:24" x14ac:dyDescent="0.4">
      <c r="X2264" s="20"/>
    </row>
    <row r="2265" spans="24:24" x14ac:dyDescent="0.4">
      <c r="X2265" s="20"/>
    </row>
    <row r="2266" spans="24:24" x14ac:dyDescent="0.4">
      <c r="X2266" s="20"/>
    </row>
    <row r="2267" spans="24:24" x14ac:dyDescent="0.4">
      <c r="X2267" s="20"/>
    </row>
    <row r="2268" spans="24:24" x14ac:dyDescent="0.4">
      <c r="X2268" s="20"/>
    </row>
    <row r="2269" spans="24:24" x14ac:dyDescent="0.4">
      <c r="X2269" s="20"/>
    </row>
    <row r="2270" spans="24:24" x14ac:dyDescent="0.4">
      <c r="X2270" s="20"/>
    </row>
    <row r="2271" spans="24:24" x14ac:dyDescent="0.4">
      <c r="X2271" s="20"/>
    </row>
    <row r="2272" spans="24:24" x14ac:dyDescent="0.4">
      <c r="X2272" s="20"/>
    </row>
    <row r="2273" spans="24:24" x14ac:dyDescent="0.4">
      <c r="X2273" s="20"/>
    </row>
    <row r="2274" spans="24:24" x14ac:dyDescent="0.4">
      <c r="X2274" s="20"/>
    </row>
    <row r="2275" spans="24:24" x14ac:dyDescent="0.4">
      <c r="X2275" s="20"/>
    </row>
    <row r="2276" spans="24:24" x14ac:dyDescent="0.4">
      <c r="X2276" s="20"/>
    </row>
    <row r="2277" spans="24:24" x14ac:dyDescent="0.4">
      <c r="X2277" s="20"/>
    </row>
    <row r="2278" spans="24:24" x14ac:dyDescent="0.4">
      <c r="X2278" s="20"/>
    </row>
    <row r="2279" spans="24:24" x14ac:dyDescent="0.4">
      <c r="X2279" s="20"/>
    </row>
    <row r="2280" spans="24:24" x14ac:dyDescent="0.4">
      <c r="X2280" s="20"/>
    </row>
    <row r="2281" spans="24:24" x14ac:dyDescent="0.4">
      <c r="X2281" s="20"/>
    </row>
    <row r="2282" spans="24:24" x14ac:dyDescent="0.4">
      <c r="X2282" s="20"/>
    </row>
    <row r="2283" spans="24:24" x14ac:dyDescent="0.4">
      <c r="X2283" s="20"/>
    </row>
    <row r="2284" spans="24:24" x14ac:dyDescent="0.4">
      <c r="X2284" s="20"/>
    </row>
    <row r="2285" spans="24:24" x14ac:dyDescent="0.4">
      <c r="X2285" s="20"/>
    </row>
    <row r="2286" spans="24:24" x14ac:dyDescent="0.4">
      <c r="X2286" s="20"/>
    </row>
    <row r="2287" spans="24:24" x14ac:dyDescent="0.4">
      <c r="X2287" s="20"/>
    </row>
    <row r="2288" spans="24:24" x14ac:dyDescent="0.4">
      <c r="X2288" s="20"/>
    </row>
    <row r="2289" spans="24:24" x14ac:dyDescent="0.4">
      <c r="X2289" s="20"/>
    </row>
    <row r="2290" spans="24:24" x14ac:dyDescent="0.4">
      <c r="X2290" s="20"/>
    </row>
    <row r="2291" spans="24:24" x14ac:dyDescent="0.4">
      <c r="X2291" s="20"/>
    </row>
    <row r="2292" spans="24:24" x14ac:dyDescent="0.4">
      <c r="X2292" s="20"/>
    </row>
    <row r="2293" spans="24:24" x14ac:dyDescent="0.4">
      <c r="X2293" s="20"/>
    </row>
    <row r="2294" spans="24:24" x14ac:dyDescent="0.4">
      <c r="X2294" s="20"/>
    </row>
    <row r="2295" spans="24:24" x14ac:dyDescent="0.4">
      <c r="X2295" s="20"/>
    </row>
    <row r="2296" spans="24:24" x14ac:dyDescent="0.4">
      <c r="X2296" s="20"/>
    </row>
    <row r="2297" spans="24:24" x14ac:dyDescent="0.4">
      <c r="X2297" s="20"/>
    </row>
    <row r="2298" spans="24:24" x14ac:dyDescent="0.4">
      <c r="X2298" s="20"/>
    </row>
    <row r="2299" spans="24:24" x14ac:dyDescent="0.4">
      <c r="X2299" s="20"/>
    </row>
    <row r="2300" spans="24:24" x14ac:dyDescent="0.4">
      <c r="X2300" s="20"/>
    </row>
    <row r="2301" spans="24:24" x14ac:dyDescent="0.4">
      <c r="X2301" s="20"/>
    </row>
    <row r="2302" spans="24:24" x14ac:dyDescent="0.4">
      <c r="X2302" s="20"/>
    </row>
    <row r="2303" spans="24:24" x14ac:dyDescent="0.4">
      <c r="X2303" s="20"/>
    </row>
    <row r="2304" spans="24:24" x14ac:dyDescent="0.4">
      <c r="X2304" s="20"/>
    </row>
    <row r="2305" spans="24:24" x14ac:dyDescent="0.4">
      <c r="X2305" s="20"/>
    </row>
    <row r="2306" spans="24:24" x14ac:dyDescent="0.4">
      <c r="X2306" s="20"/>
    </row>
    <row r="2307" spans="24:24" x14ac:dyDescent="0.4">
      <c r="X2307" s="20"/>
    </row>
    <row r="2308" spans="24:24" x14ac:dyDescent="0.4">
      <c r="X2308" s="20"/>
    </row>
    <row r="2309" spans="24:24" x14ac:dyDescent="0.4">
      <c r="X2309" s="20"/>
    </row>
    <row r="2310" spans="24:24" x14ac:dyDescent="0.4">
      <c r="X2310" s="20"/>
    </row>
    <row r="2311" spans="24:24" x14ac:dyDescent="0.4">
      <c r="X2311" s="20"/>
    </row>
    <row r="2312" spans="24:24" x14ac:dyDescent="0.4">
      <c r="X2312" s="20"/>
    </row>
    <row r="2313" spans="24:24" x14ac:dyDescent="0.4">
      <c r="X2313" s="20"/>
    </row>
    <row r="2314" spans="24:24" x14ac:dyDescent="0.4">
      <c r="X2314" s="20"/>
    </row>
    <row r="2315" spans="24:24" x14ac:dyDescent="0.4">
      <c r="X2315" s="20"/>
    </row>
    <row r="2316" spans="24:24" x14ac:dyDescent="0.4">
      <c r="X2316" s="20"/>
    </row>
    <row r="2317" spans="24:24" x14ac:dyDescent="0.4">
      <c r="X2317" s="20"/>
    </row>
    <row r="2318" spans="24:24" x14ac:dyDescent="0.4">
      <c r="X2318" s="20"/>
    </row>
    <row r="2319" spans="24:24" x14ac:dyDescent="0.4">
      <c r="X2319" s="20"/>
    </row>
    <row r="2320" spans="24:24" x14ac:dyDescent="0.4">
      <c r="X2320" s="20"/>
    </row>
    <row r="2321" spans="24:24" x14ac:dyDescent="0.4">
      <c r="X2321" s="20"/>
    </row>
    <row r="2322" spans="24:24" x14ac:dyDescent="0.4">
      <c r="X2322" s="20"/>
    </row>
    <row r="2323" spans="24:24" x14ac:dyDescent="0.4">
      <c r="X2323" s="20"/>
    </row>
    <row r="2324" spans="24:24" x14ac:dyDescent="0.4">
      <c r="X2324" s="20"/>
    </row>
    <row r="2325" spans="24:24" x14ac:dyDescent="0.4">
      <c r="X2325" s="20"/>
    </row>
    <row r="2326" spans="24:24" x14ac:dyDescent="0.4">
      <c r="X2326" s="20"/>
    </row>
    <row r="2327" spans="24:24" x14ac:dyDescent="0.4">
      <c r="X2327" s="20"/>
    </row>
    <row r="2328" spans="24:24" x14ac:dyDescent="0.4">
      <c r="X2328" s="20"/>
    </row>
    <row r="2329" spans="24:24" x14ac:dyDescent="0.4">
      <c r="X2329" s="20"/>
    </row>
    <row r="2330" spans="24:24" x14ac:dyDescent="0.4">
      <c r="X2330" s="20"/>
    </row>
    <row r="2331" spans="24:24" x14ac:dyDescent="0.4">
      <c r="X2331" s="20"/>
    </row>
    <row r="2332" spans="24:24" x14ac:dyDescent="0.4">
      <c r="X2332" s="20"/>
    </row>
    <row r="2333" spans="24:24" x14ac:dyDescent="0.4">
      <c r="X2333" s="20"/>
    </row>
    <row r="2334" spans="24:24" x14ac:dyDescent="0.4">
      <c r="X2334" s="20"/>
    </row>
    <row r="2335" spans="24:24" x14ac:dyDescent="0.4">
      <c r="X2335" s="20"/>
    </row>
    <row r="2336" spans="24:24" x14ac:dyDescent="0.4">
      <c r="X2336" s="20"/>
    </row>
    <row r="2337" spans="24:24" x14ac:dyDescent="0.4">
      <c r="X2337" s="20"/>
    </row>
    <row r="2338" spans="24:24" x14ac:dyDescent="0.4">
      <c r="X2338" s="20"/>
    </row>
    <row r="2339" spans="24:24" x14ac:dyDescent="0.4">
      <c r="X2339" s="20"/>
    </row>
    <row r="2340" spans="24:24" x14ac:dyDescent="0.4">
      <c r="X2340" s="20"/>
    </row>
    <row r="2341" spans="24:24" x14ac:dyDescent="0.4">
      <c r="X2341" s="20"/>
    </row>
    <row r="2342" spans="24:24" x14ac:dyDescent="0.4">
      <c r="X2342" s="20"/>
    </row>
    <row r="2343" spans="24:24" x14ac:dyDescent="0.4">
      <c r="X2343" s="20"/>
    </row>
    <row r="2344" spans="24:24" x14ac:dyDescent="0.4">
      <c r="X2344" s="20"/>
    </row>
    <row r="2345" spans="24:24" x14ac:dyDescent="0.4">
      <c r="X2345" s="20"/>
    </row>
    <row r="2346" spans="24:24" x14ac:dyDescent="0.4">
      <c r="X2346" s="20"/>
    </row>
    <row r="2347" spans="24:24" x14ac:dyDescent="0.4">
      <c r="X2347" s="20"/>
    </row>
    <row r="2348" spans="24:24" x14ac:dyDescent="0.4">
      <c r="X2348" s="20"/>
    </row>
    <row r="2349" spans="24:24" x14ac:dyDescent="0.4">
      <c r="X2349" s="20"/>
    </row>
    <row r="2350" spans="24:24" x14ac:dyDescent="0.4">
      <c r="X2350" s="20"/>
    </row>
    <row r="2351" spans="24:24" x14ac:dyDescent="0.4">
      <c r="X2351" s="20"/>
    </row>
    <row r="2352" spans="24:24" x14ac:dyDescent="0.4">
      <c r="X2352" s="20"/>
    </row>
    <row r="2353" spans="24:24" x14ac:dyDescent="0.4">
      <c r="X2353" s="20"/>
    </row>
    <row r="2354" spans="24:24" x14ac:dyDescent="0.4">
      <c r="X2354" s="20"/>
    </row>
    <row r="2355" spans="24:24" x14ac:dyDescent="0.4">
      <c r="X2355" s="20"/>
    </row>
    <row r="2356" spans="24:24" x14ac:dyDescent="0.4">
      <c r="X2356" s="20"/>
    </row>
    <row r="2357" spans="24:24" x14ac:dyDescent="0.4">
      <c r="X2357" s="20"/>
    </row>
    <row r="2358" spans="24:24" x14ac:dyDescent="0.4">
      <c r="X2358" s="20"/>
    </row>
    <row r="2359" spans="24:24" x14ac:dyDescent="0.4">
      <c r="X2359" s="20"/>
    </row>
    <row r="2360" spans="24:24" x14ac:dyDescent="0.4">
      <c r="X2360" s="20"/>
    </row>
    <row r="2361" spans="24:24" x14ac:dyDescent="0.4">
      <c r="X2361" s="20"/>
    </row>
    <row r="2362" spans="24:24" x14ac:dyDescent="0.4">
      <c r="X2362" s="20"/>
    </row>
    <row r="2363" spans="24:24" x14ac:dyDescent="0.4">
      <c r="X2363" s="20"/>
    </row>
    <row r="2364" spans="24:24" x14ac:dyDescent="0.4">
      <c r="X2364" s="20"/>
    </row>
    <row r="2365" spans="24:24" x14ac:dyDescent="0.4">
      <c r="X2365" s="20"/>
    </row>
    <row r="2366" spans="24:24" x14ac:dyDescent="0.4">
      <c r="X2366" s="20"/>
    </row>
    <row r="2367" spans="24:24" x14ac:dyDescent="0.4">
      <c r="X2367" s="20"/>
    </row>
    <row r="2368" spans="24:24" x14ac:dyDescent="0.4">
      <c r="X2368" s="20"/>
    </row>
    <row r="2369" spans="24:24" x14ac:dyDescent="0.4">
      <c r="X2369" s="20"/>
    </row>
    <row r="2370" spans="24:24" x14ac:dyDescent="0.4">
      <c r="X2370" s="20"/>
    </row>
    <row r="2371" spans="24:24" x14ac:dyDescent="0.4">
      <c r="X2371" s="20"/>
    </row>
    <row r="2372" spans="24:24" x14ac:dyDescent="0.4">
      <c r="X2372" s="20"/>
    </row>
    <row r="2373" spans="24:24" x14ac:dyDescent="0.4">
      <c r="X2373" s="20"/>
    </row>
    <row r="2374" spans="24:24" x14ac:dyDescent="0.4">
      <c r="X2374" s="20"/>
    </row>
    <row r="2375" spans="24:24" x14ac:dyDescent="0.4">
      <c r="X2375" s="20"/>
    </row>
    <row r="2376" spans="24:24" x14ac:dyDescent="0.4">
      <c r="X2376" s="20"/>
    </row>
    <row r="2377" spans="24:24" x14ac:dyDescent="0.4">
      <c r="X2377" s="20"/>
    </row>
    <row r="2378" spans="24:24" x14ac:dyDescent="0.4">
      <c r="X2378" s="20"/>
    </row>
    <row r="2379" spans="24:24" x14ac:dyDescent="0.4">
      <c r="X2379" s="20"/>
    </row>
    <row r="2380" spans="24:24" x14ac:dyDescent="0.4">
      <c r="X2380" s="20"/>
    </row>
    <row r="2381" spans="24:24" x14ac:dyDescent="0.4">
      <c r="X2381" s="20"/>
    </row>
    <row r="2382" spans="24:24" x14ac:dyDescent="0.4">
      <c r="X2382" s="20"/>
    </row>
    <row r="2383" spans="24:24" x14ac:dyDescent="0.4">
      <c r="X2383" s="20"/>
    </row>
    <row r="2384" spans="24:24" x14ac:dyDescent="0.4">
      <c r="X2384" s="20"/>
    </row>
    <row r="2385" spans="24:24" x14ac:dyDescent="0.4">
      <c r="X2385" s="20"/>
    </row>
    <row r="2386" spans="24:24" x14ac:dyDescent="0.4">
      <c r="X2386" s="20"/>
    </row>
    <row r="2387" spans="24:24" x14ac:dyDescent="0.4">
      <c r="X2387" s="20"/>
    </row>
    <row r="2388" spans="24:24" x14ac:dyDescent="0.4">
      <c r="X2388" s="20"/>
    </row>
    <row r="2389" spans="24:24" x14ac:dyDescent="0.4">
      <c r="X2389" s="20"/>
    </row>
    <row r="2390" spans="24:24" x14ac:dyDescent="0.4">
      <c r="X2390" s="20"/>
    </row>
    <row r="2391" spans="24:24" x14ac:dyDescent="0.4">
      <c r="X2391" s="20"/>
    </row>
    <row r="2392" spans="24:24" x14ac:dyDescent="0.4">
      <c r="X2392" s="20"/>
    </row>
    <row r="2393" spans="24:24" x14ac:dyDescent="0.4">
      <c r="X2393" s="20"/>
    </row>
    <row r="2394" spans="24:24" x14ac:dyDescent="0.4">
      <c r="X2394" s="20"/>
    </row>
    <row r="2395" spans="24:24" x14ac:dyDescent="0.4">
      <c r="X2395" s="20"/>
    </row>
    <row r="2396" spans="24:24" x14ac:dyDescent="0.4">
      <c r="X2396" s="20"/>
    </row>
    <row r="2397" spans="24:24" x14ac:dyDescent="0.4">
      <c r="X2397" s="20"/>
    </row>
    <row r="2398" spans="24:24" x14ac:dyDescent="0.4">
      <c r="X2398" s="20"/>
    </row>
    <row r="2399" spans="24:24" x14ac:dyDescent="0.4">
      <c r="X2399" s="20"/>
    </row>
    <row r="2400" spans="24:24" x14ac:dyDescent="0.4">
      <c r="X2400" s="20"/>
    </row>
    <row r="2401" spans="24:24" x14ac:dyDescent="0.4">
      <c r="X2401" s="20"/>
    </row>
    <row r="2402" spans="24:24" x14ac:dyDescent="0.4">
      <c r="X2402" s="20"/>
    </row>
    <row r="2403" spans="24:24" x14ac:dyDescent="0.4">
      <c r="X2403" s="20"/>
    </row>
    <row r="2404" spans="24:24" x14ac:dyDescent="0.4">
      <c r="X2404" s="20"/>
    </row>
    <row r="2405" spans="24:24" x14ac:dyDescent="0.4">
      <c r="X2405" s="20"/>
    </row>
    <row r="2406" spans="24:24" x14ac:dyDescent="0.4">
      <c r="X2406" s="20"/>
    </row>
    <row r="2407" spans="24:24" x14ac:dyDescent="0.4">
      <c r="X2407" s="20"/>
    </row>
    <row r="2408" spans="24:24" x14ac:dyDescent="0.4">
      <c r="X2408" s="20"/>
    </row>
    <row r="2409" spans="24:24" x14ac:dyDescent="0.4">
      <c r="X2409" s="20"/>
    </row>
    <row r="2410" spans="24:24" x14ac:dyDescent="0.4">
      <c r="X2410" s="20"/>
    </row>
    <row r="2411" spans="24:24" x14ac:dyDescent="0.4">
      <c r="X2411" s="20"/>
    </row>
    <row r="2412" spans="24:24" x14ac:dyDescent="0.4">
      <c r="X2412" s="20"/>
    </row>
    <row r="2413" spans="24:24" x14ac:dyDescent="0.4">
      <c r="X2413" s="20"/>
    </row>
    <row r="2414" spans="24:24" x14ac:dyDescent="0.4">
      <c r="X2414" s="20"/>
    </row>
    <row r="2415" spans="24:24" x14ac:dyDescent="0.4">
      <c r="X2415" s="20"/>
    </row>
    <row r="2416" spans="24:24" x14ac:dyDescent="0.4">
      <c r="X2416" s="20"/>
    </row>
    <row r="2417" spans="24:24" x14ac:dyDescent="0.4">
      <c r="X2417" s="20"/>
    </row>
    <row r="2418" spans="24:24" x14ac:dyDescent="0.4">
      <c r="X2418" s="20"/>
    </row>
    <row r="2419" spans="24:24" x14ac:dyDescent="0.4">
      <c r="X2419" s="20"/>
    </row>
    <row r="2420" spans="24:24" x14ac:dyDescent="0.4">
      <c r="X2420" s="20"/>
    </row>
    <row r="2421" spans="24:24" x14ac:dyDescent="0.4">
      <c r="X2421" s="20"/>
    </row>
    <row r="2422" spans="24:24" x14ac:dyDescent="0.4">
      <c r="X2422" s="20"/>
    </row>
    <row r="2423" spans="24:24" x14ac:dyDescent="0.4">
      <c r="X2423" s="20"/>
    </row>
    <row r="2424" spans="24:24" x14ac:dyDescent="0.4">
      <c r="X2424" s="20"/>
    </row>
    <row r="2425" spans="24:24" x14ac:dyDescent="0.4">
      <c r="X2425" s="20"/>
    </row>
    <row r="2426" spans="24:24" x14ac:dyDescent="0.4">
      <c r="X2426" s="20"/>
    </row>
    <row r="2427" spans="24:24" x14ac:dyDescent="0.4">
      <c r="X2427" s="20"/>
    </row>
    <row r="2428" spans="24:24" x14ac:dyDescent="0.4">
      <c r="X2428" s="20"/>
    </row>
    <row r="2429" spans="24:24" x14ac:dyDescent="0.4">
      <c r="X2429" s="20"/>
    </row>
    <row r="2430" spans="24:24" x14ac:dyDescent="0.4">
      <c r="X2430" s="20"/>
    </row>
    <row r="2431" spans="24:24" x14ac:dyDescent="0.4">
      <c r="X2431" s="20"/>
    </row>
    <row r="2432" spans="24:24" x14ac:dyDescent="0.4">
      <c r="X2432" s="20"/>
    </row>
    <row r="2433" spans="24:24" x14ac:dyDescent="0.4">
      <c r="X2433" s="20"/>
    </row>
    <row r="2434" spans="24:24" x14ac:dyDescent="0.4">
      <c r="X2434" s="20"/>
    </row>
    <row r="2435" spans="24:24" x14ac:dyDescent="0.4">
      <c r="X2435" s="20"/>
    </row>
    <row r="2436" spans="24:24" x14ac:dyDescent="0.4">
      <c r="X2436" s="20"/>
    </row>
    <row r="2437" spans="24:24" x14ac:dyDescent="0.4">
      <c r="X2437" s="20"/>
    </row>
    <row r="2438" spans="24:24" x14ac:dyDescent="0.4">
      <c r="X2438" s="20"/>
    </row>
    <row r="2439" spans="24:24" x14ac:dyDescent="0.4">
      <c r="X2439" s="20"/>
    </row>
    <row r="2440" spans="24:24" x14ac:dyDescent="0.4">
      <c r="X2440" s="20"/>
    </row>
    <row r="2441" spans="24:24" x14ac:dyDescent="0.4">
      <c r="X2441" s="20"/>
    </row>
    <row r="2442" spans="24:24" x14ac:dyDescent="0.4">
      <c r="X2442" s="20"/>
    </row>
    <row r="2443" spans="24:24" x14ac:dyDescent="0.4">
      <c r="X2443" s="20"/>
    </row>
    <row r="2444" spans="24:24" x14ac:dyDescent="0.4">
      <c r="X2444" s="20"/>
    </row>
    <row r="2445" spans="24:24" x14ac:dyDescent="0.4">
      <c r="X2445" s="20"/>
    </row>
    <row r="2446" spans="24:24" x14ac:dyDescent="0.4">
      <c r="X2446" s="20"/>
    </row>
    <row r="2447" spans="24:24" x14ac:dyDescent="0.4">
      <c r="X2447" s="20"/>
    </row>
    <row r="2448" spans="24:24" x14ac:dyDescent="0.4">
      <c r="X2448" s="20"/>
    </row>
    <row r="2449" spans="24:24" x14ac:dyDescent="0.4">
      <c r="X2449" s="20"/>
    </row>
    <row r="2450" spans="24:24" x14ac:dyDescent="0.4">
      <c r="X2450" s="20"/>
    </row>
    <row r="2451" spans="24:24" x14ac:dyDescent="0.4">
      <c r="X2451" s="20"/>
    </row>
    <row r="2452" spans="24:24" x14ac:dyDescent="0.4">
      <c r="X2452" s="20"/>
    </row>
    <row r="2453" spans="24:24" x14ac:dyDescent="0.4">
      <c r="X2453" s="20"/>
    </row>
    <row r="2454" spans="24:24" x14ac:dyDescent="0.4">
      <c r="X2454" s="20"/>
    </row>
    <row r="2455" spans="24:24" x14ac:dyDescent="0.4">
      <c r="X2455" s="20"/>
    </row>
    <row r="2456" spans="24:24" x14ac:dyDescent="0.4">
      <c r="X2456" s="20"/>
    </row>
    <row r="2457" spans="24:24" x14ac:dyDescent="0.4">
      <c r="X2457" s="20"/>
    </row>
    <row r="2458" spans="24:24" x14ac:dyDescent="0.4">
      <c r="X2458" s="20"/>
    </row>
    <row r="2459" spans="24:24" x14ac:dyDescent="0.4">
      <c r="X2459" s="20"/>
    </row>
    <row r="2460" spans="24:24" x14ac:dyDescent="0.4">
      <c r="X2460" s="20"/>
    </row>
    <row r="2461" spans="24:24" x14ac:dyDescent="0.4">
      <c r="X2461" s="20"/>
    </row>
    <row r="2462" spans="24:24" x14ac:dyDescent="0.4">
      <c r="X2462" s="20"/>
    </row>
    <row r="2463" spans="24:24" x14ac:dyDescent="0.4">
      <c r="X2463" s="20"/>
    </row>
    <row r="2464" spans="24:24" x14ac:dyDescent="0.4">
      <c r="X2464" s="20"/>
    </row>
    <row r="2465" spans="24:24" x14ac:dyDescent="0.4">
      <c r="X2465" s="20"/>
    </row>
    <row r="2466" spans="24:24" x14ac:dyDescent="0.4">
      <c r="X2466" s="20"/>
    </row>
    <row r="2467" spans="24:24" x14ac:dyDescent="0.4">
      <c r="X2467" s="20"/>
    </row>
    <row r="2468" spans="24:24" x14ac:dyDescent="0.4">
      <c r="X2468" s="20"/>
    </row>
    <row r="2469" spans="24:24" x14ac:dyDescent="0.4">
      <c r="X2469" s="20"/>
    </row>
    <row r="2470" spans="24:24" x14ac:dyDescent="0.4">
      <c r="X2470" s="20"/>
    </row>
    <row r="2471" spans="24:24" x14ac:dyDescent="0.4">
      <c r="X2471" s="20"/>
    </row>
    <row r="2472" spans="24:24" x14ac:dyDescent="0.4">
      <c r="X2472" s="20"/>
    </row>
    <row r="2473" spans="24:24" x14ac:dyDescent="0.4">
      <c r="X2473" s="20"/>
    </row>
    <row r="2474" spans="24:24" x14ac:dyDescent="0.4">
      <c r="X2474" s="20"/>
    </row>
    <row r="2475" spans="24:24" x14ac:dyDescent="0.4">
      <c r="X2475" s="20"/>
    </row>
    <row r="2476" spans="24:24" x14ac:dyDescent="0.4">
      <c r="X2476" s="20"/>
    </row>
    <row r="2477" spans="24:24" x14ac:dyDescent="0.4">
      <c r="X2477" s="20"/>
    </row>
    <row r="2478" spans="24:24" x14ac:dyDescent="0.4">
      <c r="X2478" s="20"/>
    </row>
    <row r="2479" spans="24:24" x14ac:dyDescent="0.4">
      <c r="X2479" s="20"/>
    </row>
    <row r="2480" spans="24:24" x14ac:dyDescent="0.4">
      <c r="X2480" s="20"/>
    </row>
    <row r="2481" spans="24:24" x14ac:dyDescent="0.4">
      <c r="X2481" s="20"/>
    </row>
    <row r="2482" spans="24:24" x14ac:dyDescent="0.4">
      <c r="X2482" s="20"/>
    </row>
    <row r="2483" spans="24:24" x14ac:dyDescent="0.4">
      <c r="X2483" s="20"/>
    </row>
    <row r="2484" spans="24:24" x14ac:dyDescent="0.4">
      <c r="X2484" s="20"/>
    </row>
    <row r="2485" spans="24:24" x14ac:dyDescent="0.4">
      <c r="X2485" s="20"/>
    </row>
    <row r="2486" spans="24:24" x14ac:dyDescent="0.4">
      <c r="X2486" s="20"/>
    </row>
    <row r="2487" spans="24:24" x14ac:dyDescent="0.4">
      <c r="X2487" s="20"/>
    </row>
    <row r="2488" spans="24:24" x14ac:dyDescent="0.4">
      <c r="X2488" s="20"/>
    </row>
    <row r="2489" spans="24:24" x14ac:dyDescent="0.4">
      <c r="X2489" s="20"/>
    </row>
    <row r="2490" spans="24:24" x14ac:dyDescent="0.4">
      <c r="X2490" s="20"/>
    </row>
    <row r="2491" spans="24:24" x14ac:dyDescent="0.4">
      <c r="X2491" s="20"/>
    </row>
    <row r="2492" spans="24:24" x14ac:dyDescent="0.4">
      <c r="X2492" s="20"/>
    </row>
    <row r="2493" spans="24:24" x14ac:dyDescent="0.4">
      <c r="X2493" s="20"/>
    </row>
    <row r="2494" spans="24:24" x14ac:dyDescent="0.4">
      <c r="X2494" s="20"/>
    </row>
    <row r="2495" spans="24:24" x14ac:dyDescent="0.4">
      <c r="X2495" s="20"/>
    </row>
    <row r="2496" spans="24:24" x14ac:dyDescent="0.4">
      <c r="X2496" s="20"/>
    </row>
    <row r="2497" spans="24:24" x14ac:dyDescent="0.4">
      <c r="X2497" s="20"/>
    </row>
    <row r="2498" spans="24:24" x14ac:dyDescent="0.4">
      <c r="X2498" s="20"/>
    </row>
    <row r="2499" spans="24:24" x14ac:dyDescent="0.4">
      <c r="X2499" s="20"/>
    </row>
    <row r="2500" spans="24:24" x14ac:dyDescent="0.4">
      <c r="X2500" s="20"/>
    </row>
    <row r="2501" spans="24:24" x14ac:dyDescent="0.4">
      <c r="X2501" s="20"/>
    </row>
    <row r="2502" spans="24:24" x14ac:dyDescent="0.4">
      <c r="X2502" s="20"/>
    </row>
    <row r="2503" spans="24:24" x14ac:dyDescent="0.4">
      <c r="X2503" s="20"/>
    </row>
    <row r="2504" spans="24:24" x14ac:dyDescent="0.4">
      <c r="X2504" s="20"/>
    </row>
    <row r="2505" spans="24:24" x14ac:dyDescent="0.4">
      <c r="X2505" s="20"/>
    </row>
    <row r="2506" spans="24:24" x14ac:dyDescent="0.4">
      <c r="X2506" s="20"/>
    </row>
    <row r="2507" spans="24:24" x14ac:dyDescent="0.4">
      <c r="X2507" s="20"/>
    </row>
    <row r="2508" spans="24:24" x14ac:dyDescent="0.4">
      <c r="X2508" s="20"/>
    </row>
    <row r="2509" spans="24:24" x14ac:dyDescent="0.4">
      <c r="X2509" s="20"/>
    </row>
    <row r="2510" spans="24:24" x14ac:dyDescent="0.4">
      <c r="X2510" s="20"/>
    </row>
    <row r="2511" spans="24:24" x14ac:dyDescent="0.4">
      <c r="X2511" s="20"/>
    </row>
    <row r="2512" spans="24:24" x14ac:dyDescent="0.4">
      <c r="X2512" s="20"/>
    </row>
    <row r="2513" spans="24:24" x14ac:dyDescent="0.4">
      <c r="X2513" s="20"/>
    </row>
    <row r="2514" spans="24:24" x14ac:dyDescent="0.4">
      <c r="X2514" s="20"/>
    </row>
    <row r="2515" spans="24:24" x14ac:dyDescent="0.4">
      <c r="X2515" s="20"/>
    </row>
    <row r="2516" spans="24:24" x14ac:dyDescent="0.4">
      <c r="X2516" s="20"/>
    </row>
    <row r="2517" spans="24:24" x14ac:dyDescent="0.4">
      <c r="X2517" s="20"/>
    </row>
    <row r="2518" spans="24:24" x14ac:dyDescent="0.4">
      <c r="X2518" s="20"/>
    </row>
    <row r="2519" spans="24:24" x14ac:dyDescent="0.4">
      <c r="X2519" s="20"/>
    </row>
    <row r="2520" spans="24:24" x14ac:dyDescent="0.4">
      <c r="X2520" s="20"/>
    </row>
    <row r="2521" spans="24:24" x14ac:dyDescent="0.4">
      <c r="X2521" s="20"/>
    </row>
    <row r="2522" spans="24:24" x14ac:dyDescent="0.4">
      <c r="X2522" s="20"/>
    </row>
    <row r="2523" spans="24:24" x14ac:dyDescent="0.4">
      <c r="X2523" s="20"/>
    </row>
    <row r="2524" spans="24:24" x14ac:dyDescent="0.4">
      <c r="X2524" s="20"/>
    </row>
    <row r="2525" spans="24:24" x14ac:dyDescent="0.4">
      <c r="X2525" s="20"/>
    </row>
    <row r="2526" spans="24:24" x14ac:dyDescent="0.4">
      <c r="X2526" s="20"/>
    </row>
    <row r="2527" spans="24:24" x14ac:dyDescent="0.4">
      <c r="X2527" s="20"/>
    </row>
    <row r="2528" spans="24:24" x14ac:dyDescent="0.4">
      <c r="X2528" s="20"/>
    </row>
    <row r="2529" spans="24:24" x14ac:dyDescent="0.4">
      <c r="X2529" s="20"/>
    </row>
    <row r="2530" spans="24:24" x14ac:dyDescent="0.4">
      <c r="X2530" s="20"/>
    </row>
    <row r="2531" spans="24:24" x14ac:dyDescent="0.4">
      <c r="X2531" s="20"/>
    </row>
    <row r="2532" spans="24:24" x14ac:dyDescent="0.4">
      <c r="X2532" s="20"/>
    </row>
    <row r="2533" spans="24:24" x14ac:dyDescent="0.4">
      <c r="X2533" s="20"/>
    </row>
    <row r="2534" spans="24:24" x14ac:dyDescent="0.4">
      <c r="X2534" s="20"/>
    </row>
    <row r="2535" spans="24:24" x14ac:dyDescent="0.4">
      <c r="X2535" s="20"/>
    </row>
    <row r="2536" spans="24:24" x14ac:dyDescent="0.4">
      <c r="X2536" s="20"/>
    </row>
    <row r="2537" spans="24:24" x14ac:dyDescent="0.4">
      <c r="X2537" s="20"/>
    </row>
    <row r="2538" spans="24:24" x14ac:dyDescent="0.4">
      <c r="X2538" s="20"/>
    </row>
    <row r="2539" spans="24:24" x14ac:dyDescent="0.4">
      <c r="X2539" s="20"/>
    </row>
    <row r="2540" spans="24:24" x14ac:dyDescent="0.4">
      <c r="X2540" s="20"/>
    </row>
    <row r="2541" spans="24:24" x14ac:dyDescent="0.4">
      <c r="X2541" s="20"/>
    </row>
    <row r="2542" spans="24:24" x14ac:dyDescent="0.4">
      <c r="X2542" s="20"/>
    </row>
    <row r="2543" spans="24:24" x14ac:dyDescent="0.4">
      <c r="X2543" s="20"/>
    </row>
    <row r="2544" spans="24:24" x14ac:dyDescent="0.4">
      <c r="X2544" s="20"/>
    </row>
    <row r="2545" spans="24:24" x14ac:dyDescent="0.4">
      <c r="X2545" s="20"/>
    </row>
    <row r="2546" spans="24:24" x14ac:dyDescent="0.4">
      <c r="X2546" s="20"/>
    </row>
    <row r="2547" spans="24:24" x14ac:dyDescent="0.4">
      <c r="X2547" s="20"/>
    </row>
    <row r="2548" spans="24:24" x14ac:dyDescent="0.4">
      <c r="X2548" s="20"/>
    </row>
    <row r="2549" spans="24:24" x14ac:dyDescent="0.4">
      <c r="X2549" s="20"/>
    </row>
    <row r="2550" spans="24:24" x14ac:dyDescent="0.4">
      <c r="X2550" s="20"/>
    </row>
    <row r="2551" spans="24:24" x14ac:dyDescent="0.4">
      <c r="X2551" s="20"/>
    </row>
    <row r="2552" spans="24:24" x14ac:dyDescent="0.4">
      <c r="X2552" s="20"/>
    </row>
    <row r="2553" spans="24:24" x14ac:dyDescent="0.4">
      <c r="X2553" s="20"/>
    </row>
    <row r="2554" spans="24:24" x14ac:dyDescent="0.4">
      <c r="X2554" s="20"/>
    </row>
    <row r="2555" spans="24:24" x14ac:dyDescent="0.4">
      <c r="X2555" s="20"/>
    </row>
    <row r="2556" spans="24:24" x14ac:dyDescent="0.4">
      <c r="X2556" s="20"/>
    </row>
    <row r="2557" spans="24:24" x14ac:dyDescent="0.4">
      <c r="X2557" s="20"/>
    </row>
    <row r="2558" spans="24:24" x14ac:dyDescent="0.4">
      <c r="X2558" s="20"/>
    </row>
    <row r="2559" spans="24:24" x14ac:dyDescent="0.4">
      <c r="X2559" s="20"/>
    </row>
    <row r="2560" spans="24:24" x14ac:dyDescent="0.4">
      <c r="X2560" s="20"/>
    </row>
    <row r="2561" spans="24:24" x14ac:dyDescent="0.4">
      <c r="X2561" s="20"/>
    </row>
    <row r="2562" spans="24:24" x14ac:dyDescent="0.4">
      <c r="X2562" s="20"/>
    </row>
    <row r="2563" spans="24:24" x14ac:dyDescent="0.4">
      <c r="X2563" s="20"/>
    </row>
    <row r="2564" spans="24:24" x14ac:dyDescent="0.4">
      <c r="X2564" s="20"/>
    </row>
    <row r="2565" spans="24:24" x14ac:dyDescent="0.4">
      <c r="X2565" s="20"/>
    </row>
    <row r="2566" spans="24:24" x14ac:dyDescent="0.4">
      <c r="X2566" s="20"/>
    </row>
    <row r="2567" spans="24:24" x14ac:dyDescent="0.4">
      <c r="X2567" s="20"/>
    </row>
    <row r="2568" spans="24:24" x14ac:dyDescent="0.4">
      <c r="X2568" s="20"/>
    </row>
    <row r="2569" spans="24:24" x14ac:dyDescent="0.4">
      <c r="X2569" s="20"/>
    </row>
    <row r="2570" spans="24:24" x14ac:dyDescent="0.4">
      <c r="X2570" s="20"/>
    </row>
    <row r="2571" spans="24:24" x14ac:dyDescent="0.4">
      <c r="X2571" s="20"/>
    </row>
    <row r="2572" spans="24:24" x14ac:dyDescent="0.4">
      <c r="X2572" s="20"/>
    </row>
    <row r="2573" spans="24:24" x14ac:dyDescent="0.4">
      <c r="X2573" s="20"/>
    </row>
    <row r="2574" spans="24:24" x14ac:dyDescent="0.4">
      <c r="X2574" s="20"/>
    </row>
    <row r="2575" spans="24:24" x14ac:dyDescent="0.4">
      <c r="X2575" s="20"/>
    </row>
    <row r="2576" spans="24:24" x14ac:dyDescent="0.4">
      <c r="X2576" s="20"/>
    </row>
    <row r="2577" spans="24:24" x14ac:dyDescent="0.4">
      <c r="X2577" s="20"/>
    </row>
    <row r="2578" spans="24:24" x14ac:dyDescent="0.4">
      <c r="X2578" s="20"/>
    </row>
    <row r="2579" spans="24:24" x14ac:dyDescent="0.4">
      <c r="X2579" s="20"/>
    </row>
    <row r="2580" spans="24:24" x14ac:dyDescent="0.4">
      <c r="X2580" s="20"/>
    </row>
    <row r="2581" spans="24:24" x14ac:dyDescent="0.4">
      <c r="X2581" s="20"/>
    </row>
    <row r="2582" spans="24:24" x14ac:dyDescent="0.4">
      <c r="X2582" s="20"/>
    </row>
    <row r="2583" spans="24:24" x14ac:dyDescent="0.4">
      <c r="X2583" s="20"/>
    </row>
    <row r="2584" spans="24:24" x14ac:dyDescent="0.4">
      <c r="X2584" s="20"/>
    </row>
    <row r="2585" spans="24:24" x14ac:dyDescent="0.4">
      <c r="X2585" s="20"/>
    </row>
    <row r="2586" spans="24:24" x14ac:dyDescent="0.4">
      <c r="X2586" s="20"/>
    </row>
    <row r="2587" spans="24:24" x14ac:dyDescent="0.4">
      <c r="X2587" s="20"/>
    </row>
    <row r="2588" spans="24:24" x14ac:dyDescent="0.4">
      <c r="X2588" s="20"/>
    </row>
    <row r="2589" spans="24:24" x14ac:dyDescent="0.4">
      <c r="X2589" s="20"/>
    </row>
    <row r="2590" spans="24:24" x14ac:dyDescent="0.4">
      <c r="X2590" s="20"/>
    </row>
    <row r="2591" spans="24:24" x14ac:dyDescent="0.4">
      <c r="X2591" s="20"/>
    </row>
    <row r="2592" spans="24:24" x14ac:dyDescent="0.4">
      <c r="X2592" s="20"/>
    </row>
    <row r="2593" spans="24:24" x14ac:dyDescent="0.4">
      <c r="X2593" s="20"/>
    </row>
    <row r="2594" spans="24:24" x14ac:dyDescent="0.4">
      <c r="X2594" s="20"/>
    </row>
    <row r="2595" spans="24:24" x14ac:dyDescent="0.4">
      <c r="X2595" s="20"/>
    </row>
    <row r="2596" spans="24:24" x14ac:dyDescent="0.4">
      <c r="X2596" s="20"/>
    </row>
    <row r="2597" spans="24:24" x14ac:dyDescent="0.4">
      <c r="X2597" s="20"/>
    </row>
    <row r="2598" spans="24:24" x14ac:dyDescent="0.4">
      <c r="X2598" s="20"/>
    </row>
    <row r="2599" spans="24:24" x14ac:dyDescent="0.4">
      <c r="X2599" s="20"/>
    </row>
    <row r="2600" spans="24:24" x14ac:dyDescent="0.4">
      <c r="X2600" s="20"/>
    </row>
    <row r="2601" spans="24:24" x14ac:dyDescent="0.4">
      <c r="X2601" s="20"/>
    </row>
    <row r="2602" spans="24:24" x14ac:dyDescent="0.4">
      <c r="X2602" s="20"/>
    </row>
    <row r="2603" spans="24:24" x14ac:dyDescent="0.4">
      <c r="X2603" s="20"/>
    </row>
    <row r="2604" spans="24:24" x14ac:dyDescent="0.4">
      <c r="X2604" s="20"/>
    </row>
    <row r="2605" spans="24:24" x14ac:dyDescent="0.4">
      <c r="X2605" s="20"/>
    </row>
    <row r="2606" spans="24:24" x14ac:dyDescent="0.4">
      <c r="X2606" s="20"/>
    </row>
    <row r="2607" spans="24:24" x14ac:dyDescent="0.4">
      <c r="X2607" s="20"/>
    </row>
    <row r="2608" spans="24:24" x14ac:dyDescent="0.4">
      <c r="X2608" s="20"/>
    </row>
    <row r="2609" spans="24:24" x14ac:dyDescent="0.4">
      <c r="X2609" s="20"/>
    </row>
    <row r="2610" spans="24:24" x14ac:dyDescent="0.4">
      <c r="X2610" s="20"/>
    </row>
    <row r="2611" spans="24:24" x14ac:dyDescent="0.4">
      <c r="X2611" s="20"/>
    </row>
    <row r="2612" spans="24:24" x14ac:dyDescent="0.4">
      <c r="X2612" s="20"/>
    </row>
    <row r="2613" spans="24:24" x14ac:dyDescent="0.4">
      <c r="X2613" s="20"/>
    </row>
    <row r="2614" spans="24:24" x14ac:dyDescent="0.4">
      <c r="X2614" s="20"/>
    </row>
    <row r="2615" spans="24:24" x14ac:dyDescent="0.4">
      <c r="X2615" s="20"/>
    </row>
    <row r="2616" spans="24:24" x14ac:dyDescent="0.4">
      <c r="X2616" s="20"/>
    </row>
    <row r="2617" spans="24:24" x14ac:dyDescent="0.4">
      <c r="X2617" s="20"/>
    </row>
    <row r="2618" spans="24:24" x14ac:dyDescent="0.4">
      <c r="X2618" s="20"/>
    </row>
    <row r="2619" spans="24:24" x14ac:dyDescent="0.4">
      <c r="X2619" s="20"/>
    </row>
    <row r="2620" spans="24:24" x14ac:dyDescent="0.4">
      <c r="X2620" s="20"/>
    </row>
    <row r="2621" spans="24:24" x14ac:dyDescent="0.4">
      <c r="X2621" s="20"/>
    </row>
    <row r="2622" spans="24:24" x14ac:dyDescent="0.4">
      <c r="X2622" s="20"/>
    </row>
    <row r="2623" spans="24:24" x14ac:dyDescent="0.4">
      <c r="X2623" s="20"/>
    </row>
    <row r="2624" spans="24:24" x14ac:dyDescent="0.4">
      <c r="X2624" s="20"/>
    </row>
    <row r="2625" spans="24:24" x14ac:dyDescent="0.4">
      <c r="X2625" s="20"/>
    </row>
    <row r="2626" spans="24:24" x14ac:dyDescent="0.4">
      <c r="X2626" s="20"/>
    </row>
    <row r="2627" spans="24:24" x14ac:dyDescent="0.4">
      <c r="X2627" s="20"/>
    </row>
    <row r="2628" spans="24:24" x14ac:dyDescent="0.4">
      <c r="X2628" s="20"/>
    </row>
    <row r="2629" spans="24:24" x14ac:dyDescent="0.4">
      <c r="X2629" s="20"/>
    </row>
    <row r="2630" spans="24:24" x14ac:dyDescent="0.4">
      <c r="X2630" s="20"/>
    </row>
    <row r="2631" spans="24:24" x14ac:dyDescent="0.4">
      <c r="X2631" s="20"/>
    </row>
    <row r="2632" spans="24:24" x14ac:dyDescent="0.4">
      <c r="X2632" s="20"/>
    </row>
    <row r="2633" spans="24:24" x14ac:dyDescent="0.4">
      <c r="X2633" s="20"/>
    </row>
    <row r="2634" spans="24:24" x14ac:dyDescent="0.4">
      <c r="X2634" s="20"/>
    </row>
    <row r="2635" spans="24:24" x14ac:dyDescent="0.4">
      <c r="X2635" s="20"/>
    </row>
    <row r="2636" spans="24:24" x14ac:dyDescent="0.4">
      <c r="X2636" s="20"/>
    </row>
    <row r="2637" spans="24:24" x14ac:dyDescent="0.4">
      <c r="X2637" s="20"/>
    </row>
    <row r="2638" spans="24:24" x14ac:dyDescent="0.4">
      <c r="X2638" s="20"/>
    </row>
    <row r="2639" spans="24:24" x14ac:dyDescent="0.4">
      <c r="X2639" s="20"/>
    </row>
    <row r="2640" spans="24:24" x14ac:dyDescent="0.4">
      <c r="X2640" s="20"/>
    </row>
    <row r="2641" spans="24:24" x14ac:dyDescent="0.4">
      <c r="X2641" s="20"/>
    </row>
    <row r="2642" spans="24:24" x14ac:dyDescent="0.4">
      <c r="X2642" s="20"/>
    </row>
    <row r="2643" spans="24:24" x14ac:dyDescent="0.4">
      <c r="X2643" s="20"/>
    </row>
    <row r="2644" spans="24:24" x14ac:dyDescent="0.4">
      <c r="X2644" s="20"/>
    </row>
    <row r="2645" spans="24:24" x14ac:dyDescent="0.4">
      <c r="X2645" s="20"/>
    </row>
    <row r="2646" spans="24:24" x14ac:dyDescent="0.4">
      <c r="X2646" s="20"/>
    </row>
    <row r="2647" spans="24:24" x14ac:dyDescent="0.4">
      <c r="X2647" s="20"/>
    </row>
    <row r="2648" spans="24:24" x14ac:dyDescent="0.4">
      <c r="X2648" s="20"/>
    </row>
    <row r="2649" spans="24:24" x14ac:dyDescent="0.4">
      <c r="X2649" s="20"/>
    </row>
    <row r="2650" spans="24:24" x14ac:dyDescent="0.4">
      <c r="X2650" s="20"/>
    </row>
    <row r="2651" spans="24:24" x14ac:dyDescent="0.4">
      <c r="X2651" s="20"/>
    </row>
    <row r="2652" spans="24:24" x14ac:dyDescent="0.4">
      <c r="X2652" s="20"/>
    </row>
    <row r="2653" spans="24:24" x14ac:dyDescent="0.4">
      <c r="X2653" s="20"/>
    </row>
    <row r="2654" spans="24:24" x14ac:dyDescent="0.4">
      <c r="X2654" s="20"/>
    </row>
    <row r="2655" spans="24:24" x14ac:dyDescent="0.4">
      <c r="X2655" s="20"/>
    </row>
    <row r="2656" spans="24:24" x14ac:dyDescent="0.4">
      <c r="X2656" s="20"/>
    </row>
    <row r="2657" spans="24:24" x14ac:dyDescent="0.4">
      <c r="X2657" s="20"/>
    </row>
    <row r="2658" spans="24:24" x14ac:dyDescent="0.4">
      <c r="X2658" s="20"/>
    </row>
    <row r="2659" spans="24:24" x14ac:dyDescent="0.4">
      <c r="X2659" s="20"/>
    </row>
    <row r="2660" spans="24:24" x14ac:dyDescent="0.4">
      <c r="X2660" s="20"/>
    </row>
    <row r="2661" spans="24:24" x14ac:dyDescent="0.4">
      <c r="X2661" s="20"/>
    </row>
    <row r="2662" spans="24:24" x14ac:dyDescent="0.4">
      <c r="X2662" s="20"/>
    </row>
    <row r="2663" spans="24:24" x14ac:dyDescent="0.4">
      <c r="X2663" s="20"/>
    </row>
    <row r="2664" spans="24:24" x14ac:dyDescent="0.4">
      <c r="X2664" s="20"/>
    </row>
    <row r="2665" spans="24:24" x14ac:dyDescent="0.4">
      <c r="X2665" s="20"/>
    </row>
    <row r="2666" spans="24:24" x14ac:dyDescent="0.4">
      <c r="X2666" s="20"/>
    </row>
    <row r="2667" spans="24:24" x14ac:dyDescent="0.4">
      <c r="X2667" s="20"/>
    </row>
    <row r="2668" spans="24:24" x14ac:dyDescent="0.4">
      <c r="X2668" s="20"/>
    </row>
    <row r="2669" spans="24:24" x14ac:dyDescent="0.4">
      <c r="X2669" s="20"/>
    </row>
    <row r="2670" spans="24:24" x14ac:dyDescent="0.4">
      <c r="X2670" s="20"/>
    </row>
    <row r="2671" spans="24:24" x14ac:dyDescent="0.4">
      <c r="X2671" s="20"/>
    </row>
    <row r="2672" spans="24:24" x14ac:dyDescent="0.4">
      <c r="X2672" s="20"/>
    </row>
    <row r="2673" spans="24:24" x14ac:dyDescent="0.4">
      <c r="X2673" s="20"/>
    </row>
    <row r="2674" spans="24:24" x14ac:dyDescent="0.4">
      <c r="X2674" s="20"/>
    </row>
    <row r="2675" spans="24:24" x14ac:dyDescent="0.4">
      <c r="X2675" s="20"/>
    </row>
    <row r="2676" spans="24:24" x14ac:dyDescent="0.4">
      <c r="X2676" s="20"/>
    </row>
    <row r="2677" spans="24:24" x14ac:dyDescent="0.4">
      <c r="X2677" s="20"/>
    </row>
    <row r="2678" spans="24:24" x14ac:dyDescent="0.4">
      <c r="X2678" s="20"/>
    </row>
    <row r="2679" spans="24:24" x14ac:dyDescent="0.4">
      <c r="X2679" s="20"/>
    </row>
    <row r="2680" spans="24:24" x14ac:dyDescent="0.4">
      <c r="X2680" s="20"/>
    </row>
    <row r="2681" spans="24:24" x14ac:dyDescent="0.4">
      <c r="X2681" s="20"/>
    </row>
    <row r="2682" spans="24:24" x14ac:dyDescent="0.4">
      <c r="X2682" s="20"/>
    </row>
    <row r="2683" spans="24:24" x14ac:dyDescent="0.4">
      <c r="X2683" s="20"/>
    </row>
    <row r="2684" spans="24:24" x14ac:dyDescent="0.4">
      <c r="X2684" s="20"/>
    </row>
    <row r="2685" spans="24:24" x14ac:dyDescent="0.4">
      <c r="X2685" s="20"/>
    </row>
    <row r="2686" spans="24:24" x14ac:dyDescent="0.4">
      <c r="X2686" s="20"/>
    </row>
    <row r="2687" spans="24:24" x14ac:dyDescent="0.4">
      <c r="X2687" s="20"/>
    </row>
    <row r="2688" spans="24:24" x14ac:dyDescent="0.4">
      <c r="X2688" s="20"/>
    </row>
    <row r="2689" spans="24:24" x14ac:dyDescent="0.4">
      <c r="X2689" s="20"/>
    </row>
    <row r="2690" spans="24:24" x14ac:dyDescent="0.4">
      <c r="X2690" s="20"/>
    </row>
    <row r="2691" spans="24:24" x14ac:dyDescent="0.4">
      <c r="X2691" s="20"/>
    </row>
    <row r="2692" spans="24:24" x14ac:dyDescent="0.4">
      <c r="X2692" s="20"/>
    </row>
    <row r="2693" spans="24:24" x14ac:dyDescent="0.4">
      <c r="X2693" s="20"/>
    </row>
    <row r="2694" spans="24:24" x14ac:dyDescent="0.4">
      <c r="X2694" s="20"/>
    </row>
    <row r="2695" spans="24:24" x14ac:dyDescent="0.4">
      <c r="X2695" s="20"/>
    </row>
    <row r="2696" spans="24:24" x14ac:dyDescent="0.4">
      <c r="X2696" s="20"/>
    </row>
    <row r="2697" spans="24:24" x14ac:dyDescent="0.4">
      <c r="X2697" s="20"/>
    </row>
    <row r="2698" spans="24:24" x14ac:dyDescent="0.4">
      <c r="X2698" s="20"/>
    </row>
    <row r="2699" spans="24:24" x14ac:dyDescent="0.4">
      <c r="X2699" s="20"/>
    </row>
    <row r="2700" spans="24:24" x14ac:dyDescent="0.4">
      <c r="X2700" s="20"/>
    </row>
    <row r="2701" spans="24:24" x14ac:dyDescent="0.4">
      <c r="X2701" s="20"/>
    </row>
    <row r="2702" spans="24:24" x14ac:dyDescent="0.4">
      <c r="X2702" s="20"/>
    </row>
    <row r="2703" spans="24:24" x14ac:dyDescent="0.4">
      <c r="X2703" s="20"/>
    </row>
    <row r="2704" spans="24:24" x14ac:dyDescent="0.4">
      <c r="X2704" s="20"/>
    </row>
    <row r="2705" spans="24:24" x14ac:dyDescent="0.4">
      <c r="X2705" s="20"/>
    </row>
    <row r="2706" spans="24:24" x14ac:dyDescent="0.4">
      <c r="X2706" s="20"/>
    </row>
    <row r="2707" spans="24:24" x14ac:dyDescent="0.4">
      <c r="X2707" s="20"/>
    </row>
    <row r="2708" spans="24:24" x14ac:dyDescent="0.4">
      <c r="X2708" s="20"/>
    </row>
    <row r="2709" spans="24:24" x14ac:dyDescent="0.4">
      <c r="X2709" s="20"/>
    </row>
    <row r="2710" spans="24:24" x14ac:dyDescent="0.4">
      <c r="X2710" s="20"/>
    </row>
    <row r="2711" spans="24:24" x14ac:dyDescent="0.4">
      <c r="X2711" s="20"/>
    </row>
    <row r="2712" spans="24:24" x14ac:dyDescent="0.4">
      <c r="X2712" s="20"/>
    </row>
    <row r="2713" spans="24:24" x14ac:dyDescent="0.4">
      <c r="X2713" s="20"/>
    </row>
    <row r="2714" spans="24:24" x14ac:dyDescent="0.4">
      <c r="X2714" s="20"/>
    </row>
    <row r="2715" spans="24:24" x14ac:dyDescent="0.4">
      <c r="X2715" s="20"/>
    </row>
    <row r="2716" spans="24:24" x14ac:dyDescent="0.4">
      <c r="X2716" s="20"/>
    </row>
    <row r="2717" spans="24:24" x14ac:dyDescent="0.4">
      <c r="X2717" s="20"/>
    </row>
    <row r="2718" spans="24:24" x14ac:dyDescent="0.4">
      <c r="X2718" s="20"/>
    </row>
    <row r="2719" spans="24:24" x14ac:dyDescent="0.4">
      <c r="X2719" s="20"/>
    </row>
    <row r="2720" spans="24:24" x14ac:dyDescent="0.4">
      <c r="X2720" s="20"/>
    </row>
    <row r="2721" spans="24:24" x14ac:dyDescent="0.4">
      <c r="X2721" s="20"/>
    </row>
    <row r="2722" spans="24:24" x14ac:dyDescent="0.4">
      <c r="X2722" s="20"/>
    </row>
    <row r="2723" spans="24:24" x14ac:dyDescent="0.4">
      <c r="X2723" s="20"/>
    </row>
    <row r="2724" spans="24:24" x14ac:dyDescent="0.4">
      <c r="X2724" s="20"/>
    </row>
    <row r="2725" spans="24:24" x14ac:dyDescent="0.4">
      <c r="X2725" s="20"/>
    </row>
    <row r="2726" spans="24:24" x14ac:dyDescent="0.4">
      <c r="X2726" s="20"/>
    </row>
    <row r="2727" spans="24:24" x14ac:dyDescent="0.4">
      <c r="X2727" s="20"/>
    </row>
    <row r="2728" spans="24:24" x14ac:dyDescent="0.4">
      <c r="X2728" s="20"/>
    </row>
    <row r="2729" spans="24:24" x14ac:dyDescent="0.4">
      <c r="X2729" s="20"/>
    </row>
    <row r="2730" spans="24:24" x14ac:dyDescent="0.4">
      <c r="X2730" s="20"/>
    </row>
    <row r="2731" spans="24:24" x14ac:dyDescent="0.4">
      <c r="X2731" s="20"/>
    </row>
    <row r="2732" spans="24:24" x14ac:dyDescent="0.4">
      <c r="X2732" s="20"/>
    </row>
    <row r="2733" spans="24:24" x14ac:dyDescent="0.4">
      <c r="X2733" s="20"/>
    </row>
    <row r="2734" spans="24:24" x14ac:dyDescent="0.4">
      <c r="X2734" s="20"/>
    </row>
    <row r="2735" spans="24:24" x14ac:dyDescent="0.4">
      <c r="X2735" s="20"/>
    </row>
    <row r="2736" spans="24:24" x14ac:dyDescent="0.4">
      <c r="X2736" s="20"/>
    </row>
    <row r="2737" spans="24:24" x14ac:dyDescent="0.4">
      <c r="X2737" s="20"/>
    </row>
    <row r="2738" spans="24:24" x14ac:dyDescent="0.4">
      <c r="X2738" s="20"/>
    </row>
    <row r="2739" spans="24:24" x14ac:dyDescent="0.4">
      <c r="X2739" s="20"/>
    </row>
    <row r="2740" spans="24:24" x14ac:dyDescent="0.4">
      <c r="X2740" s="20"/>
    </row>
    <row r="2741" spans="24:24" x14ac:dyDescent="0.4">
      <c r="X2741" s="20"/>
    </row>
    <row r="2742" spans="24:24" x14ac:dyDescent="0.4">
      <c r="X2742" s="20"/>
    </row>
    <row r="2743" spans="24:24" x14ac:dyDescent="0.4">
      <c r="X2743" s="20"/>
    </row>
    <row r="2744" spans="24:24" x14ac:dyDescent="0.4">
      <c r="X2744" s="20"/>
    </row>
    <row r="2745" spans="24:24" x14ac:dyDescent="0.4">
      <c r="X2745" s="20"/>
    </row>
    <row r="2746" spans="24:24" x14ac:dyDescent="0.4">
      <c r="X2746" s="20"/>
    </row>
    <row r="2747" spans="24:24" x14ac:dyDescent="0.4">
      <c r="X2747" s="20"/>
    </row>
    <row r="2748" spans="24:24" x14ac:dyDescent="0.4">
      <c r="X2748" s="20"/>
    </row>
    <row r="2749" spans="24:24" x14ac:dyDescent="0.4">
      <c r="X2749" s="20"/>
    </row>
    <row r="2750" spans="24:24" x14ac:dyDescent="0.4">
      <c r="X2750" s="20"/>
    </row>
    <row r="2751" spans="24:24" x14ac:dyDescent="0.4">
      <c r="X2751" s="20"/>
    </row>
    <row r="2752" spans="24:24" x14ac:dyDescent="0.4">
      <c r="X2752" s="20"/>
    </row>
    <row r="2753" spans="24:24" x14ac:dyDescent="0.4">
      <c r="X2753" s="20"/>
    </row>
    <row r="2754" spans="24:24" x14ac:dyDescent="0.4">
      <c r="X2754" s="20"/>
    </row>
    <row r="2755" spans="24:24" x14ac:dyDescent="0.4">
      <c r="X2755" s="20"/>
    </row>
    <row r="2756" spans="24:24" x14ac:dyDescent="0.4">
      <c r="X2756" s="20"/>
    </row>
    <row r="2757" spans="24:24" x14ac:dyDescent="0.4">
      <c r="X2757" s="20"/>
    </row>
    <row r="2758" spans="24:24" x14ac:dyDescent="0.4">
      <c r="X2758" s="20"/>
    </row>
    <row r="2759" spans="24:24" x14ac:dyDescent="0.4">
      <c r="X2759" s="20"/>
    </row>
    <row r="2760" spans="24:24" x14ac:dyDescent="0.4">
      <c r="X2760" s="20"/>
    </row>
    <row r="2761" spans="24:24" x14ac:dyDescent="0.4">
      <c r="X2761" s="20"/>
    </row>
    <row r="2762" spans="24:24" x14ac:dyDescent="0.4">
      <c r="X2762" s="20"/>
    </row>
    <row r="2763" spans="24:24" x14ac:dyDescent="0.4">
      <c r="X2763" s="20"/>
    </row>
    <row r="2764" spans="24:24" x14ac:dyDescent="0.4">
      <c r="X2764" s="20"/>
    </row>
    <row r="2765" spans="24:24" x14ac:dyDescent="0.4">
      <c r="X2765" s="20"/>
    </row>
    <row r="2766" spans="24:24" x14ac:dyDescent="0.4">
      <c r="X2766" s="20"/>
    </row>
    <row r="2767" spans="24:24" x14ac:dyDescent="0.4">
      <c r="X2767" s="20"/>
    </row>
    <row r="2768" spans="24:24" x14ac:dyDescent="0.4">
      <c r="X2768" s="20"/>
    </row>
    <row r="2769" spans="24:24" x14ac:dyDescent="0.4">
      <c r="X2769" s="20"/>
    </row>
    <row r="2770" spans="24:24" x14ac:dyDescent="0.4">
      <c r="X2770" s="20"/>
    </row>
    <row r="2771" spans="24:24" x14ac:dyDescent="0.4">
      <c r="X2771" s="20"/>
    </row>
    <row r="2772" spans="24:24" x14ac:dyDescent="0.4">
      <c r="X2772" s="20"/>
    </row>
    <row r="2773" spans="24:24" x14ac:dyDescent="0.4">
      <c r="X2773" s="20"/>
    </row>
    <row r="2774" spans="24:24" x14ac:dyDescent="0.4">
      <c r="X2774" s="20"/>
    </row>
    <row r="2775" spans="24:24" x14ac:dyDescent="0.4">
      <c r="X2775" s="20"/>
    </row>
    <row r="2776" spans="24:24" x14ac:dyDescent="0.4">
      <c r="X2776" s="20"/>
    </row>
    <row r="2777" spans="24:24" x14ac:dyDescent="0.4">
      <c r="X2777" s="20"/>
    </row>
    <row r="2778" spans="24:24" x14ac:dyDescent="0.4">
      <c r="X2778" s="20"/>
    </row>
    <row r="2779" spans="24:24" x14ac:dyDescent="0.4">
      <c r="X2779" s="20"/>
    </row>
    <row r="2780" spans="24:24" x14ac:dyDescent="0.4">
      <c r="X2780" s="20"/>
    </row>
    <row r="2781" spans="24:24" x14ac:dyDescent="0.4">
      <c r="X2781" s="20"/>
    </row>
    <row r="2782" spans="24:24" x14ac:dyDescent="0.4">
      <c r="X2782" s="20"/>
    </row>
    <row r="2783" spans="24:24" x14ac:dyDescent="0.4">
      <c r="X2783" s="20"/>
    </row>
    <row r="2784" spans="24:24" x14ac:dyDescent="0.4">
      <c r="X2784" s="20"/>
    </row>
    <row r="2785" spans="24:24" x14ac:dyDescent="0.4">
      <c r="X2785" s="20"/>
    </row>
    <row r="2786" spans="24:24" x14ac:dyDescent="0.4">
      <c r="X2786" s="20"/>
    </row>
    <row r="2787" spans="24:24" x14ac:dyDescent="0.4">
      <c r="X2787" s="20"/>
    </row>
    <row r="2788" spans="24:24" x14ac:dyDescent="0.4">
      <c r="X2788" s="20"/>
    </row>
    <row r="2789" spans="24:24" x14ac:dyDescent="0.4">
      <c r="X2789" s="20"/>
    </row>
    <row r="2790" spans="24:24" x14ac:dyDescent="0.4">
      <c r="X2790" s="20"/>
    </row>
    <row r="2791" spans="24:24" x14ac:dyDescent="0.4">
      <c r="X2791" s="20"/>
    </row>
    <row r="2792" spans="24:24" x14ac:dyDescent="0.4">
      <c r="X2792" s="20"/>
    </row>
    <row r="2793" spans="24:24" x14ac:dyDescent="0.4">
      <c r="X2793" s="20"/>
    </row>
    <row r="2794" spans="24:24" x14ac:dyDescent="0.4">
      <c r="X2794" s="20"/>
    </row>
    <row r="2795" spans="24:24" x14ac:dyDescent="0.4">
      <c r="X2795" s="20"/>
    </row>
    <row r="2796" spans="24:24" x14ac:dyDescent="0.4">
      <c r="X2796" s="20"/>
    </row>
    <row r="2797" spans="24:24" x14ac:dyDescent="0.4">
      <c r="X2797" s="20"/>
    </row>
    <row r="2798" spans="24:24" x14ac:dyDescent="0.4">
      <c r="X2798" s="20"/>
    </row>
    <row r="2799" spans="24:24" x14ac:dyDescent="0.4">
      <c r="X2799" s="20"/>
    </row>
    <row r="2800" spans="24:24" x14ac:dyDescent="0.4">
      <c r="X2800" s="20"/>
    </row>
    <row r="2801" spans="24:24" x14ac:dyDescent="0.4">
      <c r="X2801" s="20"/>
    </row>
    <row r="2802" spans="24:24" x14ac:dyDescent="0.4">
      <c r="X2802" s="20"/>
    </row>
    <row r="2803" spans="24:24" x14ac:dyDescent="0.4">
      <c r="X2803" s="20"/>
    </row>
    <row r="2804" spans="24:24" x14ac:dyDescent="0.4">
      <c r="X2804" s="20"/>
    </row>
    <row r="2805" spans="24:24" x14ac:dyDescent="0.4">
      <c r="X2805" s="20"/>
    </row>
    <row r="2806" spans="24:24" x14ac:dyDescent="0.4">
      <c r="X2806" s="20"/>
    </row>
    <row r="2807" spans="24:24" x14ac:dyDescent="0.4">
      <c r="X2807" s="20"/>
    </row>
    <row r="2808" spans="24:24" x14ac:dyDescent="0.4">
      <c r="X2808" s="20"/>
    </row>
    <row r="2809" spans="24:24" x14ac:dyDescent="0.4">
      <c r="X2809" s="20"/>
    </row>
    <row r="2810" spans="24:24" x14ac:dyDescent="0.4">
      <c r="X2810" s="20"/>
    </row>
    <row r="2811" spans="24:24" x14ac:dyDescent="0.4">
      <c r="X2811" s="20"/>
    </row>
    <row r="2812" spans="24:24" x14ac:dyDescent="0.4">
      <c r="X2812" s="20"/>
    </row>
    <row r="2813" spans="24:24" x14ac:dyDescent="0.4">
      <c r="X2813" s="20"/>
    </row>
    <row r="2814" spans="24:24" x14ac:dyDescent="0.4">
      <c r="X2814" s="20"/>
    </row>
    <row r="2815" spans="24:24" x14ac:dyDescent="0.4">
      <c r="X2815" s="20"/>
    </row>
    <row r="2816" spans="24:24" x14ac:dyDescent="0.4">
      <c r="X2816" s="20"/>
    </row>
    <row r="2817" spans="24:24" x14ac:dyDescent="0.4">
      <c r="X2817" s="20"/>
    </row>
    <row r="2818" spans="24:24" x14ac:dyDescent="0.4">
      <c r="X2818" s="20"/>
    </row>
    <row r="2819" spans="24:24" x14ac:dyDescent="0.4">
      <c r="X2819" s="20"/>
    </row>
    <row r="2820" spans="24:24" x14ac:dyDescent="0.4">
      <c r="X2820" s="20"/>
    </row>
    <row r="2821" spans="24:24" x14ac:dyDescent="0.4">
      <c r="X2821" s="20"/>
    </row>
    <row r="2822" spans="24:24" x14ac:dyDescent="0.4">
      <c r="X2822" s="20"/>
    </row>
    <row r="2823" spans="24:24" x14ac:dyDescent="0.4">
      <c r="X2823" s="20"/>
    </row>
    <row r="2824" spans="24:24" x14ac:dyDescent="0.4">
      <c r="X2824" s="20"/>
    </row>
    <row r="2825" spans="24:24" x14ac:dyDescent="0.4">
      <c r="X2825" s="20"/>
    </row>
    <row r="2826" spans="24:24" x14ac:dyDescent="0.4">
      <c r="X2826" s="20"/>
    </row>
    <row r="2827" spans="24:24" x14ac:dyDescent="0.4">
      <c r="X2827" s="20"/>
    </row>
    <row r="2828" spans="24:24" x14ac:dyDescent="0.4">
      <c r="X2828" s="20"/>
    </row>
    <row r="2829" spans="24:24" x14ac:dyDescent="0.4">
      <c r="X2829" s="20"/>
    </row>
    <row r="2830" spans="24:24" x14ac:dyDescent="0.4">
      <c r="X2830" s="20"/>
    </row>
    <row r="2831" spans="24:24" x14ac:dyDescent="0.4">
      <c r="X2831" s="20"/>
    </row>
    <row r="2832" spans="24:24" x14ac:dyDescent="0.4">
      <c r="X2832" s="20"/>
    </row>
    <row r="2833" spans="24:24" x14ac:dyDescent="0.4">
      <c r="X2833" s="20"/>
    </row>
    <row r="2834" spans="24:24" x14ac:dyDescent="0.4">
      <c r="X2834" s="20"/>
    </row>
    <row r="2835" spans="24:24" x14ac:dyDescent="0.4">
      <c r="X2835" s="20"/>
    </row>
    <row r="2836" spans="24:24" x14ac:dyDescent="0.4">
      <c r="X2836" s="20"/>
    </row>
    <row r="2837" spans="24:24" x14ac:dyDescent="0.4">
      <c r="X2837" s="20"/>
    </row>
    <row r="2838" spans="24:24" x14ac:dyDescent="0.4">
      <c r="X2838" s="20"/>
    </row>
    <row r="2839" spans="24:24" x14ac:dyDescent="0.4">
      <c r="X2839" s="20"/>
    </row>
    <row r="2840" spans="24:24" x14ac:dyDescent="0.4">
      <c r="X2840" s="20"/>
    </row>
    <row r="2841" spans="24:24" x14ac:dyDescent="0.4">
      <c r="X2841" s="20"/>
    </row>
    <row r="2842" spans="24:24" x14ac:dyDescent="0.4">
      <c r="X2842" s="20"/>
    </row>
    <row r="2843" spans="24:24" x14ac:dyDescent="0.4">
      <c r="X2843" s="20"/>
    </row>
    <row r="2844" spans="24:24" x14ac:dyDescent="0.4">
      <c r="X2844" s="20"/>
    </row>
    <row r="2845" spans="24:24" x14ac:dyDescent="0.4">
      <c r="X2845" s="20"/>
    </row>
    <row r="2846" spans="24:24" x14ac:dyDescent="0.4">
      <c r="X2846" s="20"/>
    </row>
    <row r="2847" spans="24:24" x14ac:dyDescent="0.4">
      <c r="X2847" s="20"/>
    </row>
    <row r="2848" spans="24:24" x14ac:dyDescent="0.4">
      <c r="X2848" s="20"/>
    </row>
    <row r="2849" spans="24:24" x14ac:dyDescent="0.4">
      <c r="X2849" s="20"/>
    </row>
    <row r="2850" spans="24:24" x14ac:dyDescent="0.4">
      <c r="X2850" s="20"/>
    </row>
    <row r="2851" spans="24:24" x14ac:dyDescent="0.4">
      <c r="X2851" s="20"/>
    </row>
    <row r="2852" spans="24:24" x14ac:dyDescent="0.4">
      <c r="X2852" s="20"/>
    </row>
    <row r="2853" spans="24:24" x14ac:dyDescent="0.4">
      <c r="X2853" s="20"/>
    </row>
    <row r="2854" spans="24:24" x14ac:dyDescent="0.4">
      <c r="X2854" s="20"/>
    </row>
    <row r="2855" spans="24:24" x14ac:dyDescent="0.4">
      <c r="X2855" s="20"/>
    </row>
    <row r="2856" spans="24:24" x14ac:dyDescent="0.4">
      <c r="X2856" s="20"/>
    </row>
    <row r="2857" spans="24:24" x14ac:dyDescent="0.4">
      <c r="X2857" s="20"/>
    </row>
    <row r="2858" spans="24:24" x14ac:dyDescent="0.4">
      <c r="X2858" s="20"/>
    </row>
    <row r="2859" spans="24:24" x14ac:dyDescent="0.4">
      <c r="X2859" s="20"/>
    </row>
    <row r="2860" spans="24:24" x14ac:dyDescent="0.4">
      <c r="X2860" s="20"/>
    </row>
    <row r="2861" spans="24:24" x14ac:dyDescent="0.4">
      <c r="X2861" s="20"/>
    </row>
    <row r="2862" spans="24:24" x14ac:dyDescent="0.4">
      <c r="X2862" s="20"/>
    </row>
    <row r="2863" spans="24:24" x14ac:dyDescent="0.4">
      <c r="X2863" s="20"/>
    </row>
    <row r="2864" spans="24:24" x14ac:dyDescent="0.4">
      <c r="X2864" s="20"/>
    </row>
    <row r="2865" spans="24:24" x14ac:dyDescent="0.4">
      <c r="X2865" s="20"/>
    </row>
    <row r="2866" spans="24:24" x14ac:dyDescent="0.4">
      <c r="X2866" s="20"/>
    </row>
    <row r="2867" spans="24:24" x14ac:dyDescent="0.4">
      <c r="X2867" s="20"/>
    </row>
    <row r="2868" spans="24:24" x14ac:dyDescent="0.4">
      <c r="X2868" s="20"/>
    </row>
    <row r="2869" spans="24:24" x14ac:dyDescent="0.4">
      <c r="X2869" s="20"/>
    </row>
    <row r="2870" spans="24:24" x14ac:dyDescent="0.4">
      <c r="X2870" s="20"/>
    </row>
    <row r="2871" spans="24:24" x14ac:dyDescent="0.4">
      <c r="X2871" s="20"/>
    </row>
    <row r="2872" spans="24:24" x14ac:dyDescent="0.4">
      <c r="X2872" s="20"/>
    </row>
    <row r="2873" spans="24:24" x14ac:dyDescent="0.4">
      <c r="X2873" s="20"/>
    </row>
    <row r="2874" spans="24:24" x14ac:dyDescent="0.4">
      <c r="X2874" s="20"/>
    </row>
    <row r="2875" spans="24:24" x14ac:dyDescent="0.4">
      <c r="X2875" s="20"/>
    </row>
    <row r="2876" spans="24:24" x14ac:dyDescent="0.4">
      <c r="X2876" s="20"/>
    </row>
    <row r="2877" spans="24:24" x14ac:dyDescent="0.4">
      <c r="X2877" s="20"/>
    </row>
    <row r="2878" spans="24:24" x14ac:dyDescent="0.4">
      <c r="X2878" s="20"/>
    </row>
    <row r="2879" spans="24:24" x14ac:dyDescent="0.4">
      <c r="X2879" s="20"/>
    </row>
    <row r="2880" spans="24:24" x14ac:dyDescent="0.4">
      <c r="X2880" s="20"/>
    </row>
    <row r="2881" spans="24:24" x14ac:dyDescent="0.4">
      <c r="X2881" s="20"/>
    </row>
    <row r="2882" spans="24:24" x14ac:dyDescent="0.4">
      <c r="X2882" s="20"/>
    </row>
    <row r="2883" spans="24:24" x14ac:dyDescent="0.4">
      <c r="X2883" s="20"/>
    </row>
    <row r="2884" spans="24:24" x14ac:dyDescent="0.4">
      <c r="X2884" s="20"/>
    </row>
    <row r="2885" spans="24:24" x14ac:dyDescent="0.4">
      <c r="X2885" s="20"/>
    </row>
    <row r="2886" spans="24:24" x14ac:dyDescent="0.4">
      <c r="X2886" s="20"/>
    </row>
    <row r="2887" spans="24:24" x14ac:dyDescent="0.4">
      <c r="X2887" s="20"/>
    </row>
    <row r="2888" spans="24:24" x14ac:dyDescent="0.4">
      <c r="X2888" s="20"/>
    </row>
    <row r="2889" spans="24:24" x14ac:dyDescent="0.4">
      <c r="X2889" s="20"/>
    </row>
    <row r="2890" spans="24:24" x14ac:dyDescent="0.4">
      <c r="X2890" s="20"/>
    </row>
    <row r="2891" spans="24:24" x14ac:dyDescent="0.4">
      <c r="X2891" s="20"/>
    </row>
    <row r="2892" spans="24:24" x14ac:dyDescent="0.4">
      <c r="X2892" s="20"/>
    </row>
    <row r="2893" spans="24:24" x14ac:dyDescent="0.4">
      <c r="X2893" s="20"/>
    </row>
    <row r="2894" spans="24:24" x14ac:dyDescent="0.4">
      <c r="X2894" s="20"/>
    </row>
    <row r="2895" spans="24:24" x14ac:dyDescent="0.4">
      <c r="X2895" s="20"/>
    </row>
    <row r="2896" spans="24:24" x14ac:dyDescent="0.4">
      <c r="X2896" s="20"/>
    </row>
    <row r="2897" spans="24:24" x14ac:dyDescent="0.4">
      <c r="X2897" s="20"/>
    </row>
    <row r="2898" spans="24:24" x14ac:dyDescent="0.4">
      <c r="X2898" s="20"/>
    </row>
    <row r="2899" spans="24:24" x14ac:dyDescent="0.4">
      <c r="X2899" s="20"/>
    </row>
    <row r="2900" spans="24:24" x14ac:dyDescent="0.4">
      <c r="X2900" s="20"/>
    </row>
    <row r="2901" spans="24:24" x14ac:dyDescent="0.4">
      <c r="X2901" s="20"/>
    </row>
    <row r="2902" spans="24:24" x14ac:dyDescent="0.4">
      <c r="X2902" s="20"/>
    </row>
    <row r="2903" spans="24:24" x14ac:dyDescent="0.4">
      <c r="X2903" s="20"/>
    </row>
    <row r="2904" spans="24:24" x14ac:dyDescent="0.4">
      <c r="X2904" s="20"/>
    </row>
    <row r="2905" spans="24:24" x14ac:dyDescent="0.4">
      <c r="X2905" s="20"/>
    </row>
    <row r="2906" spans="24:24" x14ac:dyDescent="0.4">
      <c r="X2906" s="20"/>
    </row>
    <row r="2907" spans="24:24" x14ac:dyDescent="0.4">
      <c r="X2907" s="20"/>
    </row>
    <row r="2908" spans="24:24" x14ac:dyDescent="0.4">
      <c r="X2908" s="20"/>
    </row>
    <row r="2909" spans="24:24" x14ac:dyDescent="0.4">
      <c r="X2909" s="20"/>
    </row>
    <row r="2910" spans="24:24" x14ac:dyDescent="0.4">
      <c r="X2910" s="20"/>
    </row>
    <row r="2911" spans="24:24" x14ac:dyDescent="0.4">
      <c r="X2911" s="20"/>
    </row>
    <row r="2912" spans="24:24" x14ac:dyDescent="0.4">
      <c r="X2912" s="20"/>
    </row>
    <row r="2913" spans="24:24" x14ac:dyDescent="0.4">
      <c r="X2913" s="20"/>
    </row>
    <row r="2914" spans="24:24" x14ac:dyDescent="0.4">
      <c r="X2914" s="20"/>
    </row>
    <row r="2915" spans="24:24" x14ac:dyDescent="0.4">
      <c r="X2915" s="20"/>
    </row>
    <row r="2916" spans="24:24" x14ac:dyDescent="0.4">
      <c r="X2916" s="20"/>
    </row>
    <row r="2917" spans="24:24" x14ac:dyDescent="0.4">
      <c r="X2917" s="20"/>
    </row>
    <row r="2918" spans="24:24" x14ac:dyDescent="0.4">
      <c r="X2918" s="20"/>
    </row>
    <row r="2919" spans="24:24" x14ac:dyDescent="0.4">
      <c r="X2919" s="20"/>
    </row>
    <row r="2920" spans="24:24" x14ac:dyDescent="0.4">
      <c r="X2920" s="20"/>
    </row>
    <row r="2921" spans="24:24" x14ac:dyDescent="0.4">
      <c r="X2921" s="20"/>
    </row>
    <row r="2922" spans="24:24" x14ac:dyDescent="0.4">
      <c r="X2922" s="20"/>
    </row>
    <row r="2923" spans="24:24" x14ac:dyDescent="0.4">
      <c r="X2923" s="20"/>
    </row>
    <row r="2924" spans="24:24" x14ac:dyDescent="0.4">
      <c r="X2924" s="20"/>
    </row>
    <row r="2925" spans="24:24" x14ac:dyDescent="0.4">
      <c r="X2925" s="20"/>
    </row>
    <row r="2926" spans="24:24" x14ac:dyDescent="0.4">
      <c r="X2926" s="20"/>
    </row>
    <row r="2927" spans="24:24" x14ac:dyDescent="0.4">
      <c r="X2927" s="20"/>
    </row>
    <row r="2928" spans="24:24" x14ac:dyDescent="0.4">
      <c r="X2928" s="20"/>
    </row>
    <row r="2929" spans="24:24" x14ac:dyDescent="0.4">
      <c r="X2929" s="20"/>
    </row>
    <row r="2930" spans="24:24" x14ac:dyDescent="0.4">
      <c r="X2930" s="20"/>
    </row>
    <row r="2931" spans="24:24" x14ac:dyDescent="0.4">
      <c r="X2931" s="20"/>
    </row>
    <row r="2932" spans="24:24" x14ac:dyDescent="0.4">
      <c r="X2932" s="20"/>
    </row>
    <row r="2933" spans="24:24" x14ac:dyDescent="0.4">
      <c r="X2933" s="20"/>
    </row>
    <row r="2934" spans="24:24" x14ac:dyDescent="0.4">
      <c r="X2934" s="20"/>
    </row>
    <row r="2935" spans="24:24" x14ac:dyDescent="0.4">
      <c r="X2935" s="20"/>
    </row>
    <row r="2936" spans="24:24" x14ac:dyDescent="0.4">
      <c r="X2936" s="20"/>
    </row>
    <row r="2937" spans="24:24" x14ac:dyDescent="0.4">
      <c r="X2937" s="20"/>
    </row>
    <row r="2938" spans="24:24" x14ac:dyDescent="0.4">
      <c r="X2938" s="20"/>
    </row>
    <row r="2939" spans="24:24" x14ac:dyDescent="0.4">
      <c r="X2939" s="20"/>
    </row>
    <row r="2940" spans="24:24" x14ac:dyDescent="0.4">
      <c r="X2940" s="20"/>
    </row>
    <row r="2941" spans="24:24" x14ac:dyDescent="0.4">
      <c r="X2941" s="20"/>
    </row>
    <row r="2942" spans="24:24" x14ac:dyDescent="0.4">
      <c r="X2942" s="20"/>
    </row>
    <row r="2943" spans="24:24" x14ac:dyDescent="0.4">
      <c r="X2943" s="20"/>
    </row>
    <row r="2944" spans="24:24" x14ac:dyDescent="0.4">
      <c r="X2944" s="20"/>
    </row>
    <row r="2945" spans="24:24" x14ac:dyDescent="0.4">
      <c r="X2945" s="20"/>
    </row>
    <row r="2946" spans="24:24" x14ac:dyDescent="0.4">
      <c r="X2946" s="20"/>
    </row>
    <row r="2947" spans="24:24" x14ac:dyDescent="0.4">
      <c r="X2947" s="20"/>
    </row>
    <row r="2948" spans="24:24" x14ac:dyDescent="0.4">
      <c r="X2948" s="20"/>
    </row>
    <row r="2949" spans="24:24" x14ac:dyDescent="0.4">
      <c r="X2949" s="20"/>
    </row>
    <row r="2950" spans="24:24" x14ac:dyDescent="0.4">
      <c r="X2950" s="20"/>
    </row>
    <row r="2951" spans="24:24" x14ac:dyDescent="0.4">
      <c r="X2951" s="20"/>
    </row>
    <row r="2952" spans="24:24" x14ac:dyDescent="0.4">
      <c r="X2952" s="20"/>
    </row>
    <row r="2953" spans="24:24" x14ac:dyDescent="0.4">
      <c r="X2953" s="20"/>
    </row>
    <row r="2954" spans="24:24" x14ac:dyDescent="0.4">
      <c r="X2954" s="20"/>
    </row>
    <row r="2955" spans="24:24" x14ac:dyDescent="0.4">
      <c r="X2955" s="20"/>
    </row>
    <row r="2956" spans="24:24" x14ac:dyDescent="0.4">
      <c r="X2956" s="20"/>
    </row>
    <row r="2957" spans="24:24" x14ac:dyDescent="0.4">
      <c r="X2957" s="20"/>
    </row>
    <row r="2958" spans="24:24" x14ac:dyDescent="0.4">
      <c r="X2958" s="20"/>
    </row>
    <row r="2959" spans="24:24" x14ac:dyDescent="0.4">
      <c r="X2959" s="20"/>
    </row>
    <row r="2960" spans="24:24" x14ac:dyDescent="0.4">
      <c r="X2960" s="20"/>
    </row>
    <row r="2961" spans="24:24" x14ac:dyDescent="0.4">
      <c r="X2961" s="20"/>
    </row>
    <row r="2962" spans="24:24" x14ac:dyDescent="0.4">
      <c r="X2962" s="20"/>
    </row>
    <row r="2963" spans="24:24" x14ac:dyDescent="0.4">
      <c r="X2963" s="20"/>
    </row>
    <row r="2964" spans="24:24" x14ac:dyDescent="0.4">
      <c r="X2964" s="20"/>
    </row>
    <row r="2965" spans="24:24" x14ac:dyDescent="0.4">
      <c r="X2965" s="20"/>
    </row>
    <row r="2966" spans="24:24" x14ac:dyDescent="0.4">
      <c r="X2966" s="20"/>
    </row>
    <row r="2967" spans="24:24" x14ac:dyDescent="0.4">
      <c r="X2967" s="20"/>
    </row>
    <row r="2968" spans="24:24" x14ac:dyDescent="0.4">
      <c r="X2968" s="20"/>
    </row>
    <row r="2969" spans="24:24" x14ac:dyDescent="0.4">
      <c r="X2969" s="20"/>
    </row>
    <row r="2970" spans="24:24" x14ac:dyDescent="0.4">
      <c r="X2970" s="20"/>
    </row>
    <row r="2971" spans="24:24" x14ac:dyDescent="0.4">
      <c r="X2971" s="20"/>
    </row>
    <row r="2972" spans="24:24" x14ac:dyDescent="0.4">
      <c r="X2972" s="20"/>
    </row>
    <row r="2973" spans="24:24" x14ac:dyDescent="0.4">
      <c r="X2973" s="20"/>
    </row>
    <row r="2974" spans="24:24" x14ac:dyDescent="0.4">
      <c r="X2974" s="20"/>
    </row>
    <row r="2975" spans="24:24" x14ac:dyDescent="0.4">
      <c r="X2975" s="20"/>
    </row>
    <row r="2976" spans="24:24" x14ac:dyDescent="0.4">
      <c r="X2976" s="20"/>
    </row>
    <row r="2977" spans="24:24" x14ac:dyDescent="0.4">
      <c r="X2977" s="20"/>
    </row>
    <row r="2978" spans="24:24" x14ac:dyDescent="0.4">
      <c r="X2978" s="20"/>
    </row>
    <row r="2979" spans="24:24" x14ac:dyDescent="0.4">
      <c r="X2979" s="20"/>
    </row>
    <row r="2980" spans="24:24" x14ac:dyDescent="0.4">
      <c r="X2980" s="20"/>
    </row>
    <row r="2981" spans="24:24" x14ac:dyDescent="0.4">
      <c r="X2981" s="20"/>
    </row>
    <row r="2982" spans="24:24" x14ac:dyDescent="0.4">
      <c r="X2982" s="20"/>
    </row>
    <row r="2983" spans="24:24" x14ac:dyDescent="0.4">
      <c r="X2983" s="20"/>
    </row>
    <row r="2984" spans="24:24" x14ac:dyDescent="0.4">
      <c r="X2984" s="20"/>
    </row>
    <row r="2985" spans="24:24" x14ac:dyDescent="0.4">
      <c r="X2985" s="20"/>
    </row>
    <row r="2986" spans="24:24" x14ac:dyDescent="0.4">
      <c r="X2986" s="20"/>
    </row>
    <row r="2987" spans="24:24" x14ac:dyDescent="0.4">
      <c r="X2987" s="20"/>
    </row>
    <row r="2988" spans="24:24" x14ac:dyDescent="0.4">
      <c r="X2988" s="20"/>
    </row>
    <row r="2989" spans="24:24" x14ac:dyDescent="0.4">
      <c r="X2989" s="20"/>
    </row>
    <row r="2990" spans="24:24" x14ac:dyDescent="0.4">
      <c r="X2990" s="20"/>
    </row>
    <row r="2991" spans="24:24" x14ac:dyDescent="0.4">
      <c r="X2991" s="20"/>
    </row>
    <row r="2992" spans="24:24" x14ac:dyDescent="0.4">
      <c r="X2992" s="20"/>
    </row>
    <row r="2993" spans="24:24" x14ac:dyDescent="0.4">
      <c r="X2993" s="20"/>
    </row>
    <row r="2994" spans="24:24" x14ac:dyDescent="0.4">
      <c r="X2994" s="20"/>
    </row>
    <row r="2995" spans="24:24" x14ac:dyDescent="0.4">
      <c r="X2995" s="20"/>
    </row>
    <row r="2996" spans="24:24" x14ac:dyDescent="0.4">
      <c r="X2996" s="20"/>
    </row>
    <row r="2997" spans="24:24" x14ac:dyDescent="0.4">
      <c r="X2997" s="20"/>
    </row>
    <row r="2998" spans="24:24" x14ac:dyDescent="0.4">
      <c r="X2998" s="20"/>
    </row>
    <row r="2999" spans="24:24" x14ac:dyDescent="0.4">
      <c r="X2999" s="20"/>
    </row>
    <row r="3000" spans="24:24" x14ac:dyDescent="0.4">
      <c r="X3000" s="20"/>
    </row>
    <row r="3001" spans="24:24" x14ac:dyDescent="0.4">
      <c r="X3001" s="20"/>
    </row>
    <row r="3002" spans="24:24" x14ac:dyDescent="0.4">
      <c r="X3002" s="20"/>
    </row>
    <row r="3003" spans="24:24" x14ac:dyDescent="0.4">
      <c r="X3003" s="20"/>
    </row>
    <row r="3004" spans="24:24" x14ac:dyDescent="0.4">
      <c r="X3004" s="20"/>
    </row>
    <row r="3005" spans="24:24" x14ac:dyDescent="0.4">
      <c r="X3005" s="20"/>
    </row>
    <row r="3006" spans="24:24" x14ac:dyDescent="0.4">
      <c r="X3006" s="20"/>
    </row>
    <row r="3007" spans="24:24" x14ac:dyDescent="0.4">
      <c r="X3007" s="20"/>
    </row>
    <row r="3008" spans="24:24" x14ac:dyDescent="0.4">
      <c r="X3008" s="20"/>
    </row>
    <row r="3009" spans="24:24" x14ac:dyDescent="0.4">
      <c r="X3009" s="20"/>
    </row>
    <row r="3010" spans="24:24" x14ac:dyDescent="0.4">
      <c r="X3010" s="20"/>
    </row>
    <row r="3011" spans="24:24" x14ac:dyDescent="0.4">
      <c r="X3011" s="20"/>
    </row>
    <row r="3012" spans="24:24" x14ac:dyDescent="0.4">
      <c r="X3012" s="20"/>
    </row>
    <row r="3013" spans="24:24" x14ac:dyDescent="0.4">
      <c r="X3013" s="20"/>
    </row>
    <row r="3014" spans="24:24" x14ac:dyDescent="0.4">
      <c r="X3014" s="20"/>
    </row>
    <row r="3015" spans="24:24" x14ac:dyDescent="0.4">
      <c r="X3015" s="20"/>
    </row>
    <row r="3016" spans="24:24" x14ac:dyDescent="0.4">
      <c r="X3016" s="20"/>
    </row>
    <row r="3017" spans="24:24" x14ac:dyDescent="0.4">
      <c r="X3017" s="20"/>
    </row>
    <row r="3018" spans="24:24" x14ac:dyDescent="0.4">
      <c r="X3018" s="20"/>
    </row>
    <row r="3019" spans="24:24" x14ac:dyDescent="0.4">
      <c r="X3019" s="20"/>
    </row>
    <row r="3020" spans="24:24" x14ac:dyDescent="0.4">
      <c r="X3020" s="20"/>
    </row>
    <row r="3021" spans="24:24" x14ac:dyDescent="0.4">
      <c r="X3021" s="20"/>
    </row>
    <row r="3022" spans="24:24" x14ac:dyDescent="0.4">
      <c r="X3022" s="20"/>
    </row>
    <row r="3023" spans="24:24" x14ac:dyDescent="0.4">
      <c r="X3023" s="20"/>
    </row>
    <row r="3024" spans="24:24" x14ac:dyDescent="0.4">
      <c r="X3024" s="20"/>
    </row>
    <row r="3025" spans="24:24" x14ac:dyDescent="0.4">
      <c r="X3025" s="20"/>
    </row>
    <row r="3026" spans="24:24" x14ac:dyDescent="0.4">
      <c r="X3026" s="20"/>
    </row>
    <row r="3027" spans="24:24" x14ac:dyDescent="0.4">
      <c r="X3027" s="20"/>
    </row>
    <row r="3028" spans="24:24" x14ac:dyDescent="0.4">
      <c r="X3028" s="20"/>
    </row>
    <row r="3029" spans="24:24" x14ac:dyDescent="0.4">
      <c r="X3029" s="20"/>
    </row>
    <row r="3030" spans="24:24" x14ac:dyDescent="0.4">
      <c r="X3030" s="20"/>
    </row>
    <row r="3031" spans="24:24" x14ac:dyDescent="0.4">
      <c r="X3031" s="20"/>
    </row>
    <row r="3032" spans="24:24" x14ac:dyDescent="0.4">
      <c r="X3032" s="20"/>
    </row>
    <row r="3033" spans="24:24" x14ac:dyDescent="0.4">
      <c r="X3033" s="20"/>
    </row>
    <row r="3034" spans="24:24" x14ac:dyDescent="0.4">
      <c r="X3034" s="20"/>
    </row>
    <row r="3035" spans="24:24" x14ac:dyDescent="0.4">
      <c r="X3035" s="20"/>
    </row>
    <row r="3036" spans="24:24" x14ac:dyDescent="0.4">
      <c r="X3036" s="20"/>
    </row>
    <row r="3037" spans="24:24" x14ac:dyDescent="0.4">
      <c r="X3037" s="20"/>
    </row>
    <row r="3038" spans="24:24" x14ac:dyDescent="0.4">
      <c r="X3038" s="20"/>
    </row>
    <row r="3039" spans="24:24" x14ac:dyDescent="0.4">
      <c r="X3039" s="20"/>
    </row>
    <row r="3040" spans="24:24" x14ac:dyDescent="0.4">
      <c r="X3040" s="20"/>
    </row>
    <row r="3041" spans="24:24" x14ac:dyDescent="0.4">
      <c r="X3041" s="20"/>
    </row>
    <row r="3042" spans="24:24" x14ac:dyDescent="0.4">
      <c r="X3042" s="20"/>
    </row>
    <row r="3043" spans="24:24" x14ac:dyDescent="0.4">
      <c r="X3043" s="20"/>
    </row>
    <row r="3044" spans="24:24" x14ac:dyDescent="0.4">
      <c r="X3044" s="20"/>
    </row>
    <row r="3045" spans="24:24" x14ac:dyDescent="0.4">
      <c r="X3045" s="20"/>
    </row>
    <row r="3046" spans="24:24" x14ac:dyDescent="0.4">
      <c r="X3046" s="20"/>
    </row>
    <row r="3047" spans="24:24" x14ac:dyDescent="0.4">
      <c r="X3047" s="20"/>
    </row>
    <row r="3048" spans="24:24" x14ac:dyDescent="0.4">
      <c r="X3048" s="20"/>
    </row>
    <row r="3049" spans="24:24" x14ac:dyDescent="0.4">
      <c r="X3049" s="20"/>
    </row>
    <row r="3050" spans="24:24" x14ac:dyDescent="0.4">
      <c r="X3050" s="20"/>
    </row>
    <row r="3051" spans="24:24" x14ac:dyDescent="0.4">
      <c r="X3051" s="20"/>
    </row>
    <row r="3052" spans="24:24" x14ac:dyDescent="0.4">
      <c r="X3052" s="20"/>
    </row>
    <row r="3053" spans="24:24" x14ac:dyDescent="0.4">
      <c r="X3053" s="20"/>
    </row>
    <row r="3054" spans="24:24" x14ac:dyDescent="0.4">
      <c r="X3054" s="20"/>
    </row>
    <row r="3055" spans="24:24" x14ac:dyDescent="0.4">
      <c r="X3055" s="20"/>
    </row>
    <row r="3056" spans="24:24" x14ac:dyDescent="0.4">
      <c r="X3056" s="20"/>
    </row>
    <row r="3057" spans="24:24" x14ac:dyDescent="0.4">
      <c r="X3057" s="20"/>
    </row>
    <row r="3058" spans="24:24" x14ac:dyDescent="0.4">
      <c r="X3058" s="20"/>
    </row>
    <row r="3059" spans="24:24" x14ac:dyDescent="0.4">
      <c r="X3059" s="20"/>
    </row>
    <row r="3060" spans="24:24" x14ac:dyDescent="0.4">
      <c r="X3060" s="20"/>
    </row>
    <row r="3061" spans="24:24" x14ac:dyDescent="0.4">
      <c r="X3061" s="20"/>
    </row>
    <row r="3062" spans="24:24" x14ac:dyDescent="0.4">
      <c r="X3062" s="20"/>
    </row>
    <row r="3063" spans="24:24" x14ac:dyDescent="0.4">
      <c r="X3063" s="20"/>
    </row>
    <row r="3064" spans="24:24" x14ac:dyDescent="0.4">
      <c r="X3064" s="20"/>
    </row>
    <row r="3065" spans="24:24" x14ac:dyDescent="0.4">
      <c r="X3065" s="20"/>
    </row>
    <row r="3066" spans="24:24" x14ac:dyDescent="0.4">
      <c r="X3066" s="20"/>
    </row>
    <row r="3067" spans="24:24" x14ac:dyDescent="0.4">
      <c r="X3067" s="20"/>
    </row>
    <row r="3068" spans="24:24" x14ac:dyDescent="0.4">
      <c r="X3068" s="20"/>
    </row>
    <row r="3069" spans="24:24" x14ac:dyDescent="0.4">
      <c r="X3069" s="20"/>
    </row>
    <row r="3070" spans="24:24" x14ac:dyDescent="0.4">
      <c r="X3070" s="20"/>
    </row>
    <row r="3071" spans="24:24" x14ac:dyDescent="0.4">
      <c r="X3071" s="20"/>
    </row>
    <row r="3072" spans="24:24" x14ac:dyDescent="0.4">
      <c r="X3072" s="20"/>
    </row>
    <row r="3073" spans="24:24" x14ac:dyDescent="0.4">
      <c r="X3073" s="20"/>
    </row>
    <row r="3074" spans="24:24" x14ac:dyDescent="0.4">
      <c r="X3074" s="20"/>
    </row>
    <row r="3075" spans="24:24" x14ac:dyDescent="0.4">
      <c r="X3075" s="20"/>
    </row>
    <row r="3076" spans="24:24" x14ac:dyDescent="0.4">
      <c r="X3076" s="20"/>
    </row>
    <row r="3077" spans="24:24" x14ac:dyDescent="0.4">
      <c r="X3077" s="20"/>
    </row>
    <row r="3078" spans="24:24" x14ac:dyDescent="0.4">
      <c r="X3078" s="20"/>
    </row>
    <row r="3079" spans="24:24" x14ac:dyDescent="0.4">
      <c r="X3079" s="20"/>
    </row>
    <row r="3080" spans="24:24" x14ac:dyDescent="0.4">
      <c r="X3080" s="20"/>
    </row>
    <row r="3081" spans="24:24" x14ac:dyDescent="0.4">
      <c r="X3081" s="20"/>
    </row>
    <row r="3082" spans="24:24" x14ac:dyDescent="0.4">
      <c r="X3082" s="20"/>
    </row>
    <row r="3083" spans="24:24" x14ac:dyDescent="0.4">
      <c r="X3083" s="20"/>
    </row>
    <row r="3084" spans="24:24" x14ac:dyDescent="0.4">
      <c r="X3084" s="20"/>
    </row>
    <row r="3085" spans="24:24" x14ac:dyDescent="0.4">
      <c r="X3085" s="20"/>
    </row>
    <row r="3086" spans="24:24" x14ac:dyDescent="0.4">
      <c r="X3086" s="20"/>
    </row>
    <row r="3087" spans="24:24" x14ac:dyDescent="0.4">
      <c r="X3087" s="20"/>
    </row>
    <row r="3088" spans="24:24" x14ac:dyDescent="0.4">
      <c r="X3088" s="20"/>
    </row>
    <row r="3089" spans="24:24" x14ac:dyDescent="0.4">
      <c r="X3089" s="20"/>
    </row>
    <row r="3090" spans="24:24" x14ac:dyDescent="0.4">
      <c r="X3090" s="20"/>
    </row>
    <row r="3091" spans="24:24" x14ac:dyDescent="0.4">
      <c r="X3091" s="20"/>
    </row>
    <row r="3092" spans="24:24" x14ac:dyDescent="0.4">
      <c r="X3092" s="20"/>
    </row>
    <row r="3093" spans="24:24" x14ac:dyDescent="0.4">
      <c r="X3093" s="20"/>
    </row>
    <row r="3094" spans="24:24" x14ac:dyDescent="0.4">
      <c r="X3094" s="20"/>
    </row>
    <row r="3095" spans="24:24" x14ac:dyDescent="0.4">
      <c r="X3095" s="20"/>
    </row>
    <row r="3096" spans="24:24" x14ac:dyDescent="0.4">
      <c r="X3096" s="20"/>
    </row>
    <row r="3097" spans="24:24" x14ac:dyDescent="0.4">
      <c r="X3097" s="20"/>
    </row>
    <row r="3098" spans="24:24" x14ac:dyDescent="0.4">
      <c r="X3098" s="20"/>
    </row>
    <row r="3099" spans="24:24" x14ac:dyDescent="0.4">
      <c r="X3099" s="20"/>
    </row>
    <row r="3100" spans="24:24" x14ac:dyDescent="0.4">
      <c r="X3100" s="20"/>
    </row>
    <row r="3101" spans="24:24" x14ac:dyDescent="0.4">
      <c r="X3101" s="20"/>
    </row>
    <row r="3102" spans="24:24" x14ac:dyDescent="0.4">
      <c r="X3102" s="20"/>
    </row>
    <row r="3103" spans="24:24" x14ac:dyDescent="0.4">
      <c r="X3103" s="20"/>
    </row>
    <row r="3104" spans="24:24" x14ac:dyDescent="0.4">
      <c r="X3104" s="20"/>
    </row>
    <row r="3105" spans="24:24" x14ac:dyDescent="0.4">
      <c r="X3105" s="20"/>
    </row>
    <row r="3106" spans="24:24" x14ac:dyDescent="0.4">
      <c r="X3106" s="20"/>
    </row>
    <row r="3107" spans="24:24" x14ac:dyDescent="0.4">
      <c r="X3107" s="20"/>
    </row>
    <row r="3108" spans="24:24" x14ac:dyDescent="0.4">
      <c r="X3108" s="20"/>
    </row>
    <row r="3109" spans="24:24" x14ac:dyDescent="0.4">
      <c r="X3109" s="20"/>
    </row>
    <row r="3110" spans="24:24" x14ac:dyDescent="0.4">
      <c r="X3110" s="20"/>
    </row>
    <row r="3111" spans="24:24" x14ac:dyDescent="0.4">
      <c r="X3111" s="20"/>
    </row>
    <row r="3112" spans="24:24" x14ac:dyDescent="0.4">
      <c r="X3112" s="20"/>
    </row>
    <row r="3113" spans="24:24" x14ac:dyDescent="0.4">
      <c r="X3113" s="20"/>
    </row>
    <row r="3114" spans="24:24" x14ac:dyDescent="0.4">
      <c r="X3114" s="20"/>
    </row>
    <row r="3115" spans="24:24" x14ac:dyDescent="0.4">
      <c r="X3115" s="20"/>
    </row>
    <row r="3116" spans="24:24" x14ac:dyDescent="0.4">
      <c r="X3116" s="20"/>
    </row>
    <row r="3117" spans="24:24" x14ac:dyDescent="0.4">
      <c r="X3117" s="20"/>
    </row>
    <row r="3118" spans="24:24" x14ac:dyDescent="0.4">
      <c r="X3118" s="20"/>
    </row>
    <row r="3119" spans="24:24" x14ac:dyDescent="0.4">
      <c r="X3119" s="20"/>
    </row>
    <row r="3120" spans="24:24" x14ac:dyDescent="0.4">
      <c r="X3120" s="20"/>
    </row>
    <row r="3121" spans="24:24" x14ac:dyDescent="0.4">
      <c r="X3121" s="20"/>
    </row>
    <row r="3122" spans="24:24" x14ac:dyDescent="0.4">
      <c r="X3122" s="20"/>
    </row>
    <row r="3123" spans="24:24" x14ac:dyDescent="0.4">
      <c r="X3123" s="20"/>
    </row>
    <row r="3124" spans="24:24" x14ac:dyDescent="0.4">
      <c r="X3124" s="20"/>
    </row>
    <row r="3125" spans="24:24" x14ac:dyDescent="0.4">
      <c r="X3125" s="20"/>
    </row>
    <row r="3126" spans="24:24" x14ac:dyDescent="0.4">
      <c r="X3126" s="20"/>
    </row>
    <row r="3127" spans="24:24" x14ac:dyDescent="0.4">
      <c r="X3127" s="20"/>
    </row>
    <row r="3128" spans="24:24" x14ac:dyDescent="0.4">
      <c r="X3128" s="20"/>
    </row>
    <row r="3129" spans="24:24" x14ac:dyDescent="0.4">
      <c r="X3129" s="20"/>
    </row>
    <row r="3130" spans="24:24" x14ac:dyDescent="0.4">
      <c r="X3130" s="20"/>
    </row>
    <row r="3131" spans="24:24" x14ac:dyDescent="0.4">
      <c r="X3131" s="20"/>
    </row>
    <row r="3132" spans="24:24" x14ac:dyDescent="0.4">
      <c r="X3132" s="20"/>
    </row>
    <row r="3133" spans="24:24" x14ac:dyDescent="0.4">
      <c r="X3133" s="20"/>
    </row>
    <row r="3134" spans="24:24" x14ac:dyDescent="0.4">
      <c r="X3134" s="20"/>
    </row>
    <row r="3135" spans="24:24" x14ac:dyDescent="0.4">
      <c r="X3135" s="20"/>
    </row>
    <row r="3136" spans="24:24" x14ac:dyDescent="0.4">
      <c r="X3136" s="20"/>
    </row>
    <row r="3137" spans="24:24" x14ac:dyDescent="0.4">
      <c r="X3137" s="20"/>
    </row>
    <row r="3138" spans="24:24" x14ac:dyDescent="0.4">
      <c r="X3138" s="20"/>
    </row>
    <row r="3139" spans="24:24" x14ac:dyDescent="0.4">
      <c r="X3139" s="20"/>
    </row>
    <row r="3140" spans="24:24" x14ac:dyDescent="0.4">
      <c r="X3140" s="20"/>
    </row>
    <row r="3141" spans="24:24" x14ac:dyDescent="0.4">
      <c r="X3141" s="20"/>
    </row>
    <row r="3142" spans="24:24" x14ac:dyDescent="0.4">
      <c r="X3142" s="20"/>
    </row>
    <row r="3143" spans="24:24" x14ac:dyDescent="0.4">
      <c r="X3143" s="20"/>
    </row>
    <row r="3144" spans="24:24" x14ac:dyDescent="0.4">
      <c r="X3144" s="20"/>
    </row>
    <row r="3145" spans="24:24" x14ac:dyDescent="0.4">
      <c r="X3145" s="20"/>
    </row>
    <row r="3146" spans="24:24" x14ac:dyDescent="0.4">
      <c r="X3146" s="20"/>
    </row>
    <row r="3147" spans="24:24" x14ac:dyDescent="0.4">
      <c r="X3147" s="20"/>
    </row>
    <row r="3148" spans="24:24" x14ac:dyDescent="0.4">
      <c r="X3148" s="20"/>
    </row>
    <row r="3149" spans="24:24" x14ac:dyDescent="0.4">
      <c r="X3149" s="20"/>
    </row>
    <row r="3150" spans="24:24" x14ac:dyDescent="0.4">
      <c r="X3150" s="20"/>
    </row>
    <row r="3151" spans="24:24" x14ac:dyDescent="0.4">
      <c r="X3151" s="20"/>
    </row>
    <row r="3152" spans="24:24" x14ac:dyDescent="0.4">
      <c r="X3152" s="20"/>
    </row>
    <row r="3153" spans="24:24" x14ac:dyDescent="0.4">
      <c r="X3153" s="20"/>
    </row>
    <row r="3154" spans="24:24" x14ac:dyDescent="0.4">
      <c r="X3154" s="20"/>
    </row>
    <row r="3155" spans="24:24" x14ac:dyDescent="0.4">
      <c r="X3155" s="20"/>
    </row>
    <row r="3156" spans="24:24" x14ac:dyDescent="0.4">
      <c r="X3156" s="20"/>
    </row>
    <row r="3157" spans="24:24" x14ac:dyDescent="0.4">
      <c r="X3157" s="20"/>
    </row>
    <row r="3158" spans="24:24" x14ac:dyDescent="0.4">
      <c r="X3158" s="20"/>
    </row>
    <row r="3159" spans="24:24" x14ac:dyDescent="0.4">
      <c r="X3159" s="20"/>
    </row>
    <row r="3160" spans="24:24" x14ac:dyDescent="0.4">
      <c r="X3160" s="20"/>
    </row>
    <row r="3161" spans="24:24" x14ac:dyDescent="0.4">
      <c r="X3161" s="20"/>
    </row>
    <row r="3162" spans="24:24" x14ac:dyDescent="0.4">
      <c r="X3162" s="20"/>
    </row>
    <row r="3163" spans="24:24" x14ac:dyDescent="0.4">
      <c r="X3163" s="20"/>
    </row>
    <row r="3164" spans="24:24" x14ac:dyDescent="0.4">
      <c r="X3164" s="20"/>
    </row>
    <row r="3165" spans="24:24" x14ac:dyDescent="0.4">
      <c r="X3165" s="20"/>
    </row>
    <row r="3166" spans="24:24" x14ac:dyDescent="0.4">
      <c r="X3166" s="20"/>
    </row>
    <row r="3167" spans="24:24" x14ac:dyDescent="0.4">
      <c r="X3167" s="20"/>
    </row>
    <row r="3168" spans="24:24" x14ac:dyDescent="0.4">
      <c r="X3168" s="20"/>
    </row>
    <row r="3169" spans="24:24" x14ac:dyDescent="0.4">
      <c r="X3169" s="20"/>
    </row>
    <row r="3170" spans="24:24" x14ac:dyDescent="0.4">
      <c r="X3170" s="20"/>
    </row>
    <row r="3171" spans="24:24" x14ac:dyDescent="0.4">
      <c r="X3171" s="20"/>
    </row>
    <row r="3172" spans="24:24" x14ac:dyDescent="0.4">
      <c r="X3172" s="20"/>
    </row>
    <row r="3173" spans="24:24" x14ac:dyDescent="0.4">
      <c r="X3173" s="20"/>
    </row>
    <row r="3174" spans="24:24" x14ac:dyDescent="0.4">
      <c r="X3174" s="20"/>
    </row>
    <row r="3175" spans="24:24" x14ac:dyDescent="0.4">
      <c r="X3175" s="20"/>
    </row>
    <row r="3176" spans="24:24" x14ac:dyDescent="0.4">
      <c r="X3176" s="20"/>
    </row>
    <row r="3177" spans="24:24" x14ac:dyDescent="0.4">
      <c r="X3177" s="20"/>
    </row>
    <row r="3178" spans="24:24" x14ac:dyDescent="0.4">
      <c r="X3178" s="20"/>
    </row>
    <row r="3179" spans="24:24" x14ac:dyDescent="0.4">
      <c r="X3179" s="20"/>
    </row>
    <row r="3180" spans="24:24" x14ac:dyDescent="0.4">
      <c r="X3180" s="20"/>
    </row>
    <row r="3181" spans="24:24" x14ac:dyDescent="0.4">
      <c r="X3181" s="20"/>
    </row>
    <row r="3182" spans="24:24" x14ac:dyDescent="0.4">
      <c r="X3182" s="20"/>
    </row>
    <row r="3183" spans="24:24" x14ac:dyDescent="0.4">
      <c r="X3183" s="20"/>
    </row>
    <row r="3184" spans="24:24" x14ac:dyDescent="0.4">
      <c r="X3184" s="20"/>
    </row>
    <row r="3185" spans="24:24" x14ac:dyDescent="0.4">
      <c r="X3185" s="20"/>
    </row>
    <row r="3186" spans="24:24" x14ac:dyDescent="0.4">
      <c r="X3186" s="20"/>
    </row>
    <row r="3187" spans="24:24" x14ac:dyDescent="0.4">
      <c r="X3187" s="20"/>
    </row>
    <row r="3188" spans="24:24" x14ac:dyDescent="0.4">
      <c r="X3188" s="20"/>
    </row>
    <row r="3189" spans="24:24" x14ac:dyDescent="0.4">
      <c r="X3189" s="20"/>
    </row>
    <row r="3190" spans="24:24" x14ac:dyDescent="0.4">
      <c r="X3190" s="20"/>
    </row>
    <row r="3191" spans="24:24" x14ac:dyDescent="0.4">
      <c r="X3191" s="20"/>
    </row>
    <row r="3192" spans="24:24" x14ac:dyDescent="0.4">
      <c r="X3192" s="20"/>
    </row>
    <row r="3193" spans="24:24" x14ac:dyDescent="0.4">
      <c r="X3193" s="20"/>
    </row>
    <row r="3194" spans="24:24" x14ac:dyDescent="0.4">
      <c r="X3194" s="20"/>
    </row>
    <row r="3195" spans="24:24" x14ac:dyDescent="0.4">
      <c r="X3195" s="20"/>
    </row>
    <row r="3196" spans="24:24" x14ac:dyDescent="0.4">
      <c r="X3196" s="20"/>
    </row>
    <row r="3197" spans="24:24" x14ac:dyDescent="0.4">
      <c r="X3197" s="20"/>
    </row>
    <row r="3198" spans="24:24" x14ac:dyDescent="0.4">
      <c r="X3198" s="20"/>
    </row>
    <row r="3199" spans="24:24" x14ac:dyDescent="0.4">
      <c r="X3199" s="20"/>
    </row>
    <row r="3200" spans="24:24" x14ac:dyDescent="0.4">
      <c r="X3200" s="20"/>
    </row>
    <row r="3201" spans="24:24" x14ac:dyDescent="0.4">
      <c r="X3201" s="20"/>
    </row>
    <row r="3202" spans="24:24" x14ac:dyDescent="0.4">
      <c r="X3202" s="20"/>
    </row>
    <row r="3203" spans="24:24" x14ac:dyDescent="0.4">
      <c r="X3203" s="20"/>
    </row>
    <row r="3204" spans="24:24" x14ac:dyDescent="0.4">
      <c r="X3204" s="20"/>
    </row>
    <row r="3205" spans="24:24" x14ac:dyDescent="0.4">
      <c r="X3205" s="20"/>
    </row>
    <row r="3206" spans="24:24" x14ac:dyDescent="0.4">
      <c r="X3206" s="20"/>
    </row>
    <row r="3207" spans="24:24" x14ac:dyDescent="0.4">
      <c r="X3207" s="20"/>
    </row>
    <row r="3208" spans="24:24" x14ac:dyDescent="0.4">
      <c r="X3208" s="20"/>
    </row>
    <row r="3209" spans="24:24" x14ac:dyDescent="0.4">
      <c r="X3209" s="20"/>
    </row>
    <row r="3210" spans="24:24" x14ac:dyDescent="0.4">
      <c r="X3210" s="20"/>
    </row>
    <row r="3211" spans="24:24" x14ac:dyDescent="0.4">
      <c r="X3211" s="20"/>
    </row>
    <row r="3212" spans="24:24" x14ac:dyDescent="0.4">
      <c r="X3212" s="20"/>
    </row>
    <row r="3213" spans="24:24" x14ac:dyDescent="0.4">
      <c r="X3213" s="20"/>
    </row>
    <row r="3214" spans="24:24" x14ac:dyDescent="0.4">
      <c r="X3214" s="20"/>
    </row>
    <row r="3215" spans="24:24" x14ac:dyDescent="0.4">
      <c r="X3215" s="20"/>
    </row>
    <row r="3216" spans="24:24" x14ac:dyDescent="0.4">
      <c r="X3216" s="20"/>
    </row>
    <row r="3217" spans="24:24" x14ac:dyDescent="0.4">
      <c r="X3217" s="20"/>
    </row>
    <row r="3218" spans="24:24" x14ac:dyDescent="0.4">
      <c r="X3218" s="20"/>
    </row>
    <row r="3219" spans="24:24" x14ac:dyDescent="0.4">
      <c r="X3219" s="20"/>
    </row>
    <row r="3220" spans="24:24" x14ac:dyDescent="0.4">
      <c r="X3220" s="20"/>
    </row>
    <row r="3221" spans="24:24" x14ac:dyDescent="0.4">
      <c r="X3221" s="20"/>
    </row>
    <row r="3222" spans="24:24" x14ac:dyDescent="0.4">
      <c r="X3222" s="20"/>
    </row>
    <row r="3223" spans="24:24" x14ac:dyDescent="0.4">
      <c r="X3223" s="20"/>
    </row>
    <row r="3224" spans="24:24" x14ac:dyDescent="0.4">
      <c r="X3224" s="20"/>
    </row>
    <row r="3225" spans="24:24" x14ac:dyDescent="0.4">
      <c r="X3225" s="20"/>
    </row>
    <row r="3226" spans="24:24" x14ac:dyDescent="0.4">
      <c r="X3226" s="20"/>
    </row>
    <row r="3227" spans="24:24" x14ac:dyDescent="0.4">
      <c r="X3227" s="20"/>
    </row>
    <row r="3228" spans="24:24" x14ac:dyDescent="0.4">
      <c r="X3228" s="20"/>
    </row>
    <row r="3229" spans="24:24" x14ac:dyDescent="0.4">
      <c r="X3229" s="20"/>
    </row>
    <row r="3230" spans="24:24" x14ac:dyDescent="0.4">
      <c r="X3230" s="20"/>
    </row>
    <row r="3231" spans="24:24" x14ac:dyDescent="0.4">
      <c r="X3231" s="20"/>
    </row>
    <row r="3232" spans="24:24" x14ac:dyDescent="0.4">
      <c r="X3232" s="20"/>
    </row>
    <row r="3233" spans="24:24" x14ac:dyDescent="0.4">
      <c r="X3233" s="20"/>
    </row>
    <row r="3234" spans="24:24" x14ac:dyDescent="0.4">
      <c r="X3234" s="20"/>
    </row>
    <row r="3235" spans="24:24" x14ac:dyDescent="0.4">
      <c r="X3235" s="20"/>
    </row>
    <row r="3236" spans="24:24" x14ac:dyDescent="0.4">
      <c r="X3236" s="20"/>
    </row>
    <row r="3237" spans="24:24" x14ac:dyDescent="0.4">
      <c r="X3237" s="20"/>
    </row>
    <row r="3238" spans="24:24" x14ac:dyDescent="0.4">
      <c r="X3238" s="20"/>
    </row>
    <row r="3239" spans="24:24" x14ac:dyDescent="0.4">
      <c r="X3239" s="20"/>
    </row>
    <row r="3240" spans="24:24" x14ac:dyDescent="0.4">
      <c r="X3240" s="20"/>
    </row>
    <row r="3241" spans="24:24" x14ac:dyDescent="0.4">
      <c r="X3241" s="20"/>
    </row>
    <row r="3242" spans="24:24" x14ac:dyDescent="0.4">
      <c r="X3242" s="20"/>
    </row>
    <row r="3243" spans="24:24" x14ac:dyDescent="0.4">
      <c r="X3243" s="20"/>
    </row>
    <row r="3244" spans="24:24" x14ac:dyDescent="0.4">
      <c r="X3244" s="20"/>
    </row>
    <row r="3245" spans="24:24" x14ac:dyDescent="0.4">
      <c r="X3245" s="20"/>
    </row>
    <row r="3246" spans="24:24" x14ac:dyDescent="0.4">
      <c r="X3246" s="20"/>
    </row>
    <row r="3247" spans="24:24" x14ac:dyDescent="0.4">
      <c r="X3247" s="20"/>
    </row>
    <row r="3248" spans="24:24" x14ac:dyDescent="0.4">
      <c r="X3248" s="20"/>
    </row>
    <row r="3249" spans="24:24" x14ac:dyDescent="0.4">
      <c r="X3249" s="20"/>
    </row>
    <row r="3250" spans="24:24" x14ac:dyDescent="0.4">
      <c r="X3250" s="20"/>
    </row>
    <row r="3251" spans="24:24" x14ac:dyDescent="0.4">
      <c r="X3251" s="20"/>
    </row>
    <row r="3252" spans="24:24" x14ac:dyDescent="0.4">
      <c r="X3252" s="20"/>
    </row>
    <row r="3253" spans="24:24" x14ac:dyDescent="0.4">
      <c r="X3253" s="20"/>
    </row>
    <row r="3254" spans="24:24" x14ac:dyDescent="0.4">
      <c r="X3254" s="20"/>
    </row>
    <row r="3255" spans="24:24" x14ac:dyDescent="0.4">
      <c r="X3255" s="20"/>
    </row>
    <row r="3256" spans="24:24" x14ac:dyDescent="0.4">
      <c r="X3256" s="20"/>
    </row>
    <row r="3257" spans="24:24" x14ac:dyDescent="0.4">
      <c r="X3257" s="20"/>
    </row>
    <row r="3258" spans="24:24" x14ac:dyDescent="0.4">
      <c r="X3258" s="20"/>
    </row>
    <row r="3259" spans="24:24" x14ac:dyDescent="0.4">
      <c r="X3259" s="20"/>
    </row>
    <row r="3260" spans="24:24" x14ac:dyDescent="0.4">
      <c r="X3260" s="20"/>
    </row>
    <row r="3261" spans="24:24" x14ac:dyDescent="0.4">
      <c r="X3261" s="20"/>
    </row>
    <row r="3262" spans="24:24" x14ac:dyDescent="0.4">
      <c r="X3262" s="20"/>
    </row>
    <row r="3263" spans="24:24" x14ac:dyDescent="0.4">
      <c r="X3263" s="20"/>
    </row>
    <row r="3264" spans="24:24" x14ac:dyDescent="0.4">
      <c r="X3264" s="20"/>
    </row>
    <row r="3265" spans="24:24" x14ac:dyDescent="0.4">
      <c r="X3265" s="20"/>
    </row>
    <row r="3266" spans="24:24" x14ac:dyDescent="0.4">
      <c r="X3266" s="20"/>
    </row>
    <row r="3267" spans="24:24" x14ac:dyDescent="0.4">
      <c r="X3267" s="20"/>
    </row>
    <row r="3268" spans="24:24" x14ac:dyDescent="0.4">
      <c r="X3268" s="20"/>
    </row>
    <row r="3269" spans="24:24" x14ac:dyDescent="0.4">
      <c r="X3269" s="20"/>
    </row>
    <row r="3270" spans="24:24" x14ac:dyDescent="0.4">
      <c r="X3270" s="20"/>
    </row>
    <row r="3271" spans="24:24" x14ac:dyDescent="0.4">
      <c r="X3271" s="20"/>
    </row>
    <row r="3272" spans="24:24" x14ac:dyDescent="0.4">
      <c r="X3272" s="20"/>
    </row>
    <row r="3273" spans="24:24" x14ac:dyDescent="0.4">
      <c r="X3273" s="20"/>
    </row>
    <row r="3274" spans="24:24" x14ac:dyDescent="0.4">
      <c r="X3274" s="20"/>
    </row>
    <row r="3275" spans="24:24" x14ac:dyDescent="0.4">
      <c r="X3275" s="20"/>
    </row>
    <row r="3276" spans="24:24" x14ac:dyDescent="0.4">
      <c r="X3276" s="20"/>
    </row>
    <row r="3277" spans="24:24" x14ac:dyDescent="0.4">
      <c r="X3277" s="20"/>
    </row>
    <row r="3278" spans="24:24" x14ac:dyDescent="0.4">
      <c r="X3278" s="20"/>
    </row>
    <row r="3279" spans="24:24" x14ac:dyDescent="0.4">
      <c r="X3279" s="20"/>
    </row>
    <row r="3280" spans="24:24" x14ac:dyDescent="0.4">
      <c r="X3280" s="20"/>
    </row>
    <row r="3281" spans="24:24" x14ac:dyDescent="0.4">
      <c r="X3281" s="20"/>
    </row>
    <row r="3282" spans="24:24" x14ac:dyDescent="0.4">
      <c r="X3282" s="20"/>
    </row>
    <row r="3283" spans="24:24" x14ac:dyDescent="0.4">
      <c r="X3283" s="20"/>
    </row>
    <row r="3284" spans="24:24" x14ac:dyDescent="0.4">
      <c r="X3284" s="20"/>
    </row>
    <row r="3285" spans="24:24" x14ac:dyDescent="0.4">
      <c r="X3285" s="20"/>
    </row>
    <row r="3286" spans="24:24" x14ac:dyDescent="0.4">
      <c r="X3286" s="20"/>
    </row>
    <row r="3287" spans="24:24" x14ac:dyDescent="0.4">
      <c r="X3287" s="20"/>
    </row>
    <row r="3288" spans="24:24" x14ac:dyDescent="0.4">
      <c r="X3288" s="20"/>
    </row>
    <row r="3289" spans="24:24" x14ac:dyDescent="0.4">
      <c r="X3289" s="20"/>
    </row>
    <row r="3290" spans="24:24" x14ac:dyDescent="0.4">
      <c r="X3290" s="20"/>
    </row>
    <row r="3291" spans="24:24" x14ac:dyDescent="0.4">
      <c r="X3291" s="20"/>
    </row>
    <row r="3292" spans="24:24" x14ac:dyDescent="0.4">
      <c r="X3292" s="20"/>
    </row>
    <row r="3293" spans="24:24" x14ac:dyDescent="0.4">
      <c r="X3293" s="20"/>
    </row>
    <row r="3294" spans="24:24" x14ac:dyDescent="0.4">
      <c r="X3294" s="20"/>
    </row>
    <row r="3295" spans="24:24" x14ac:dyDescent="0.4">
      <c r="X3295" s="20"/>
    </row>
    <row r="3296" spans="24:24" x14ac:dyDescent="0.4">
      <c r="X3296" s="20"/>
    </row>
    <row r="3297" spans="24:24" x14ac:dyDescent="0.4">
      <c r="X3297" s="20"/>
    </row>
    <row r="3298" spans="24:24" x14ac:dyDescent="0.4">
      <c r="X3298" s="20"/>
    </row>
    <row r="3299" spans="24:24" x14ac:dyDescent="0.4">
      <c r="X3299" s="20"/>
    </row>
    <row r="3300" spans="24:24" x14ac:dyDescent="0.4">
      <c r="X3300" s="20"/>
    </row>
    <row r="3301" spans="24:24" x14ac:dyDescent="0.4">
      <c r="X3301" s="20"/>
    </row>
    <row r="3302" spans="24:24" x14ac:dyDescent="0.4">
      <c r="X3302" s="20"/>
    </row>
    <row r="3303" spans="24:24" x14ac:dyDescent="0.4">
      <c r="X3303" s="20"/>
    </row>
    <row r="3304" spans="24:24" x14ac:dyDescent="0.4">
      <c r="X3304" s="20"/>
    </row>
    <row r="3305" spans="24:24" x14ac:dyDescent="0.4">
      <c r="X3305" s="20"/>
    </row>
    <row r="3306" spans="24:24" x14ac:dyDescent="0.4">
      <c r="X3306" s="20"/>
    </row>
    <row r="3307" spans="24:24" x14ac:dyDescent="0.4">
      <c r="X3307" s="20"/>
    </row>
    <row r="3308" spans="24:24" x14ac:dyDescent="0.4">
      <c r="X3308" s="20"/>
    </row>
    <row r="3309" spans="24:24" x14ac:dyDescent="0.4">
      <c r="X3309" s="20"/>
    </row>
    <row r="3310" spans="24:24" x14ac:dyDescent="0.4">
      <c r="X3310" s="20"/>
    </row>
    <row r="3311" spans="24:24" x14ac:dyDescent="0.4">
      <c r="X3311" s="20"/>
    </row>
    <row r="3312" spans="24:24" x14ac:dyDescent="0.4">
      <c r="X3312" s="20"/>
    </row>
    <row r="3313" spans="24:24" x14ac:dyDescent="0.4">
      <c r="X3313" s="20"/>
    </row>
    <row r="3314" spans="24:24" x14ac:dyDescent="0.4">
      <c r="X3314" s="20"/>
    </row>
    <row r="3315" spans="24:24" x14ac:dyDescent="0.4">
      <c r="X3315" s="20"/>
    </row>
    <row r="3316" spans="24:24" x14ac:dyDescent="0.4">
      <c r="X3316" s="20"/>
    </row>
    <row r="3317" spans="24:24" x14ac:dyDescent="0.4">
      <c r="X3317" s="20"/>
    </row>
    <row r="3318" spans="24:24" x14ac:dyDescent="0.4">
      <c r="X3318" s="20"/>
    </row>
    <row r="3319" spans="24:24" x14ac:dyDescent="0.4">
      <c r="X3319" s="20"/>
    </row>
    <row r="3320" spans="24:24" x14ac:dyDescent="0.4">
      <c r="X3320" s="20"/>
    </row>
    <row r="3321" spans="24:24" x14ac:dyDescent="0.4">
      <c r="X3321" s="20"/>
    </row>
    <row r="3322" spans="24:24" x14ac:dyDescent="0.4">
      <c r="X3322" s="20"/>
    </row>
    <row r="3323" spans="24:24" x14ac:dyDescent="0.4">
      <c r="X3323" s="20"/>
    </row>
    <row r="3324" spans="24:24" x14ac:dyDescent="0.4">
      <c r="X3324" s="20"/>
    </row>
    <row r="3325" spans="24:24" x14ac:dyDescent="0.4">
      <c r="X3325" s="20"/>
    </row>
    <row r="3326" spans="24:24" x14ac:dyDescent="0.4">
      <c r="X3326" s="20"/>
    </row>
    <row r="3327" spans="24:24" x14ac:dyDescent="0.4">
      <c r="X3327" s="20"/>
    </row>
    <row r="3328" spans="24:24" x14ac:dyDescent="0.4">
      <c r="X3328" s="20"/>
    </row>
    <row r="3329" spans="24:24" x14ac:dyDescent="0.4">
      <c r="X3329" s="20"/>
    </row>
    <row r="3330" spans="24:24" x14ac:dyDescent="0.4">
      <c r="X3330" s="20"/>
    </row>
    <row r="3331" spans="24:24" x14ac:dyDescent="0.4">
      <c r="X3331" s="20"/>
    </row>
    <row r="3332" spans="24:24" x14ac:dyDescent="0.4">
      <c r="X3332" s="20"/>
    </row>
    <row r="3333" spans="24:24" x14ac:dyDescent="0.4">
      <c r="X3333" s="20"/>
    </row>
    <row r="3334" spans="24:24" x14ac:dyDescent="0.4">
      <c r="X3334" s="20"/>
    </row>
    <row r="3335" spans="24:24" x14ac:dyDescent="0.4">
      <c r="X3335" s="20"/>
    </row>
    <row r="3336" spans="24:24" x14ac:dyDescent="0.4">
      <c r="X3336" s="20"/>
    </row>
    <row r="3337" spans="24:24" x14ac:dyDescent="0.4">
      <c r="X3337" s="20"/>
    </row>
    <row r="3338" spans="24:24" x14ac:dyDescent="0.4">
      <c r="X3338" s="20"/>
    </row>
    <row r="3339" spans="24:24" x14ac:dyDescent="0.4">
      <c r="X3339" s="20"/>
    </row>
    <row r="3340" spans="24:24" x14ac:dyDescent="0.4">
      <c r="X3340" s="20"/>
    </row>
    <row r="3341" spans="24:24" x14ac:dyDescent="0.4">
      <c r="X3341" s="20"/>
    </row>
    <row r="3342" spans="24:24" x14ac:dyDescent="0.4">
      <c r="X3342" s="20"/>
    </row>
    <row r="3343" spans="24:24" x14ac:dyDescent="0.4">
      <c r="X3343" s="20"/>
    </row>
    <row r="3344" spans="24:24" x14ac:dyDescent="0.4">
      <c r="X3344" s="20"/>
    </row>
    <row r="3345" spans="24:24" x14ac:dyDescent="0.4">
      <c r="X3345" s="20"/>
    </row>
    <row r="3346" spans="24:24" x14ac:dyDescent="0.4">
      <c r="X3346" s="20"/>
    </row>
    <row r="3347" spans="24:24" x14ac:dyDescent="0.4">
      <c r="X3347" s="20"/>
    </row>
    <row r="3348" spans="24:24" x14ac:dyDescent="0.4">
      <c r="X3348" s="20"/>
    </row>
    <row r="3349" spans="24:24" x14ac:dyDescent="0.4">
      <c r="X3349" s="20"/>
    </row>
    <row r="3350" spans="24:24" x14ac:dyDescent="0.4">
      <c r="X3350" s="20"/>
    </row>
    <row r="3351" spans="24:24" x14ac:dyDescent="0.4">
      <c r="X3351" s="20"/>
    </row>
    <row r="3352" spans="24:24" x14ac:dyDescent="0.4">
      <c r="X3352" s="20"/>
    </row>
    <row r="3353" spans="24:24" x14ac:dyDescent="0.4">
      <c r="X3353" s="20"/>
    </row>
    <row r="3354" spans="24:24" x14ac:dyDescent="0.4">
      <c r="X3354" s="20"/>
    </row>
    <row r="3355" spans="24:24" x14ac:dyDescent="0.4">
      <c r="X3355" s="20"/>
    </row>
    <row r="3356" spans="24:24" x14ac:dyDescent="0.4">
      <c r="X3356" s="20"/>
    </row>
    <row r="3357" spans="24:24" x14ac:dyDescent="0.4">
      <c r="X3357" s="20"/>
    </row>
    <row r="3358" spans="24:24" x14ac:dyDescent="0.4">
      <c r="X3358" s="20"/>
    </row>
    <row r="3359" spans="24:24" x14ac:dyDescent="0.4">
      <c r="X3359" s="20"/>
    </row>
    <row r="3360" spans="24:24" x14ac:dyDescent="0.4">
      <c r="X3360" s="20"/>
    </row>
    <row r="3361" spans="24:24" x14ac:dyDescent="0.4">
      <c r="X3361" s="20"/>
    </row>
    <row r="3362" spans="24:24" x14ac:dyDescent="0.4">
      <c r="X3362" s="20"/>
    </row>
    <row r="3363" spans="24:24" x14ac:dyDescent="0.4">
      <c r="X3363" s="20"/>
    </row>
    <row r="3364" spans="24:24" x14ac:dyDescent="0.4">
      <c r="X3364" s="20"/>
    </row>
    <row r="3365" spans="24:24" x14ac:dyDescent="0.4">
      <c r="X3365" s="20"/>
    </row>
    <row r="3366" spans="24:24" x14ac:dyDescent="0.4">
      <c r="X3366" s="20"/>
    </row>
    <row r="3367" spans="24:24" x14ac:dyDescent="0.4">
      <c r="X3367" s="20"/>
    </row>
    <row r="3368" spans="24:24" x14ac:dyDescent="0.4">
      <c r="X3368" s="20"/>
    </row>
    <row r="3369" spans="24:24" x14ac:dyDescent="0.4">
      <c r="X3369" s="20"/>
    </row>
    <row r="3370" spans="24:24" x14ac:dyDescent="0.4">
      <c r="X3370" s="20"/>
    </row>
    <row r="3371" spans="24:24" x14ac:dyDescent="0.4">
      <c r="X3371" s="20"/>
    </row>
    <row r="3372" spans="24:24" x14ac:dyDescent="0.4">
      <c r="X3372" s="20"/>
    </row>
    <row r="3373" spans="24:24" x14ac:dyDescent="0.4">
      <c r="X3373" s="20"/>
    </row>
    <row r="3374" spans="24:24" x14ac:dyDescent="0.4">
      <c r="X3374" s="20"/>
    </row>
    <row r="3375" spans="24:24" x14ac:dyDescent="0.4">
      <c r="X3375" s="20"/>
    </row>
    <row r="3376" spans="24:24" x14ac:dyDescent="0.4">
      <c r="X3376" s="20"/>
    </row>
    <row r="3377" spans="24:24" x14ac:dyDescent="0.4">
      <c r="X3377" s="20"/>
    </row>
    <row r="3378" spans="24:24" x14ac:dyDescent="0.4">
      <c r="X3378" s="20"/>
    </row>
    <row r="3379" spans="24:24" x14ac:dyDescent="0.4">
      <c r="X3379" s="20"/>
    </row>
    <row r="3380" spans="24:24" x14ac:dyDescent="0.4">
      <c r="X3380" s="20"/>
    </row>
    <row r="3381" spans="24:24" x14ac:dyDescent="0.4">
      <c r="X3381" s="20"/>
    </row>
    <row r="3382" spans="24:24" x14ac:dyDescent="0.4">
      <c r="X3382" s="20"/>
    </row>
    <row r="3383" spans="24:24" x14ac:dyDescent="0.4">
      <c r="X3383" s="20"/>
    </row>
    <row r="3384" spans="24:24" x14ac:dyDescent="0.4">
      <c r="X3384" s="20"/>
    </row>
    <row r="3385" spans="24:24" x14ac:dyDescent="0.4">
      <c r="X3385" s="20"/>
    </row>
    <row r="3386" spans="24:24" x14ac:dyDescent="0.4">
      <c r="X3386" s="20"/>
    </row>
    <row r="3387" spans="24:24" x14ac:dyDescent="0.4">
      <c r="X3387" s="20"/>
    </row>
    <row r="3388" spans="24:24" x14ac:dyDescent="0.4">
      <c r="X3388" s="20"/>
    </row>
    <row r="3389" spans="24:24" x14ac:dyDescent="0.4">
      <c r="X3389" s="20"/>
    </row>
    <row r="3390" spans="24:24" x14ac:dyDescent="0.4">
      <c r="X3390" s="20"/>
    </row>
    <row r="3391" spans="24:24" x14ac:dyDescent="0.4">
      <c r="X3391" s="20"/>
    </row>
    <row r="3392" spans="24:24" x14ac:dyDescent="0.4">
      <c r="X3392" s="20"/>
    </row>
    <row r="3393" spans="24:24" x14ac:dyDescent="0.4">
      <c r="X3393" s="20"/>
    </row>
    <row r="3394" spans="24:24" x14ac:dyDescent="0.4">
      <c r="X3394" s="20"/>
    </row>
    <row r="3395" spans="24:24" x14ac:dyDescent="0.4">
      <c r="X3395" s="20"/>
    </row>
    <row r="3396" spans="24:24" x14ac:dyDescent="0.4">
      <c r="X3396" s="20"/>
    </row>
    <row r="3397" spans="24:24" x14ac:dyDescent="0.4">
      <c r="X3397" s="20"/>
    </row>
    <row r="3398" spans="24:24" x14ac:dyDescent="0.4">
      <c r="X3398" s="20"/>
    </row>
    <row r="3399" spans="24:24" x14ac:dyDescent="0.4">
      <c r="X3399" s="20"/>
    </row>
    <row r="3400" spans="24:24" x14ac:dyDescent="0.4">
      <c r="X3400" s="20"/>
    </row>
    <row r="3401" spans="24:24" x14ac:dyDescent="0.4">
      <c r="X3401" s="20"/>
    </row>
    <row r="3402" spans="24:24" x14ac:dyDescent="0.4">
      <c r="X3402" s="20"/>
    </row>
    <row r="3403" spans="24:24" x14ac:dyDescent="0.4">
      <c r="X3403" s="20"/>
    </row>
    <row r="3404" spans="24:24" x14ac:dyDescent="0.4">
      <c r="X3404" s="20"/>
    </row>
    <row r="3405" spans="24:24" x14ac:dyDescent="0.4">
      <c r="X3405" s="20"/>
    </row>
    <row r="3406" spans="24:24" x14ac:dyDescent="0.4">
      <c r="X3406" s="20"/>
    </row>
    <row r="3407" spans="24:24" x14ac:dyDescent="0.4">
      <c r="X3407" s="20"/>
    </row>
    <row r="3408" spans="24:24" x14ac:dyDescent="0.4">
      <c r="X3408" s="20"/>
    </row>
    <row r="3409" spans="24:24" x14ac:dyDescent="0.4">
      <c r="X3409" s="20"/>
    </row>
    <row r="3410" spans="24:24" x14ac:dyDescent="0.4">
      <c r="X3410" s="20"/>
    </row>
    <row r="3411" spans="24:24" x14ac:dyDescent="0.4">
      <c r="X3411" s="20"/>
    </row>
    <row r="3412" spans="24:24" x14ac:dyDescent="0.4">
      <c r="X3412" s="20"/>
    </row>
    <row r="3413" spans="24:24" x14ac:dyDescent="0.4">
      <c r="X3413" s="20"/>
    </row>
    <row r="3414" spans="24:24" x14ac:dyDescent="0.4">
      <c r="X3414" s="20"/>
    </row>
    <row r="3415" spans="24:24" x14ac:dyDescent="0.4">
      <c r="X3415" s="20"/>
    </row>
    <row r="3416" spans="24:24" x14ac:dyDescent="0.4">
      <c r="X3416" s="20"/>
    </row>
    <row r="3417" spans="24:24" x14ac:dyDescent="0.4">
      <c r="X3417" s="20"/>
    </row>
    <row r="3418" spans="24:24" x14ac:dyDescent="0.4">
      <c r="X3418" s="20"/>
    </row>
    <row r="3419" spans="24:24" x14ac:dyDescent="0.4">
      <c r="X3419" s="20"/>
    </row>
    <row r="3420" spans="24:24" x14ac:dyDescent="0.4">
      <c r="X3420" s="20"/>
    </row>
    <row r="3421" spans="24:24" x14ac:dyDescent="0.4">
      <c r="X3421" s="20"/>
    </row>
    <row r="3422" spans="24:24" x14ac:dyDescent="0.4">
      <c r="X3422" s="20"/>
    </row>
    <row r="3423" spans="24:24" x14ac:dyDescent="0.4">
      <c r="X3423" s="20"/>
    </row>
    <row r="3424" spans="24:24" x14ac:dyDescent="0.4">
      <c r="X3424" s="20"/>
    </row>
    <row r="3425" spans="24:24" x14ac:dyDescent="0.4">
      <c r="X3425" s="20"/>
    </row>
    <row r="3426" spans="24:24" x14ac:dyDescent="0.4">
      <c r="X3426" s="20"/>
    </row>
    <row r="3427" spans="24:24" x14ac:dyDescent="0.4">
      <c r="X3427" s="20"/>
    </row>
    <row r="3428" spans="24:24" x14ac:dyDescent="0.4">
      <c r="X3428" s="20"/>
    </row>
    <row r="3429" spans="24:24" x14ac:dyDescent="0.4">
      <c r="X3429" s="20"/>
    </row>
    <row r="3430" spans="24:24" x14ac:dyDescent="0.4">
      <c r="X3430" s="20"/>
    </row>
    <row r="3431" spans="24:24" x14ac:dyDescent="0.4">
      <c r="X3431" s="20"/>
    </row>
    <row r="3432" spans="24:24" x14ac:dyDescent="0.4">
      <c r="X3432" s="20"/>
    </row>
    <row r="3433" spans="24:24" x14ac:dyDescent="0.4">
      <c r="X3433" s="20"/>
    </row>
    <row r="3434" spans="24:24" x14ac:dyDescent="0.4">
      <c r="X3434" s="20"/>
    </row>
    <row r="3435" spans="24:24" x14ac:dyDescent="0.4">
      <c r="X3435" s="20"/>
    </row>
    <row r="3436" spans="24:24" x14ac:dyDescent="0.4">
      <c r="X3436" s="20"/>
    </row>
    <row r="3437" spans="24:24" x14ac:dyDescent="0.4">
      <c r="X3437" s="20"/>
    </row>
    <row r="3438" spans="24:24" x14ac:dyDescent="0.4">
      <c r="X3438" s="20"/>
    </row>
    <row r="3439" spans="24:24" x14ac:dyDescent="0.4">
      <c r="X3439" s="20"/>
    </row>
    <row r="3440" spans="24:24" x14ac:dyDescent="0.4">
      <c r="X3440" s="20"/>
    </row>
    <row r="3441" spans="24:24" x14ac:dyDescent="0.4">
      <c r="X3441" s="20"/>
    </row>
    <row r="3442" spans="24:24" x14ac:dyDescent="0.4">
      <c r="X3442" s="20"/>
    </row>
    <row r="3443" spans="24:24" x14ac:dyDescent="0.4">
      <c r="X3443" s="20"/>
    </row>
    <row r="3444" spans="24:24" x14ac:dyDescent="0.4">
      <c r="X3444" s="20"/>
    </row>
    <row r="3445" spans="24:24" x14ac:dyDescent="0.4">
      <c r="X3445" s="20"/>
    </row>
    <row r="3446" spans="24:24" x14ac:dyDescent="0.4">
      <c r="X3446" s="20"/>
    </row>
    <row r="3447" spans="24:24" x14ac:dyDescent="0.4">
      <c r="X3447" s="20"/>
    </row>
    <row r="3448" spans="24:24" x14ac:dyDescent="0.4">
      <c r="X3448" s="20"/>
    </row>
    <row r="3449" spans="24:24" x14ac:dyDescent="0.4">
      <c r="X3449" s="20"/>
    </row>
    <row r="3450" spans="24:24" x14ac:dyDescent="0.4">
      <c r="X3450" s="20"/>
    </row>
    <row r="3451" spans="24:24" x14ac:dyDescent="0.4">
      <c r="X3451" s="20"/>
    </row>
    <row r="3452" spans="24:24" x14ac:dyDescent="0.4">
      <c r="X3452" s="20"/>
    </row>
    <row r="3453" spans="24:24" x14ac:dyDescent="0.4">
      <c r="X3453" s="20"/>
    </row>
    <row r="3454" spans="24:24" x14ac:dyDescent="0.4">
      <c r="X3454" s="20"/>
    </row>
    <row r="3455" spans="24:24" x14ac:dyDescent="0.4">
      <c r="X3455" s="20"/>
    </row>
    <row r="3456" spans="24:24" x14ac:dyDescent="0.4">
      <c r="X3456" s="20"/>
    </row>
    <row r="3457" spans="24:24" x14ac:dyDescent="0.4">
      <c r="X3457" s="20"/>
    </row>
    <row r="3458" spans="24:24" x14ac:dyDescent="0.4">
      <c r="X3458" s="20"/>
    </row>
    <row r="3459" spans="24:24" x14ac:dyDescent="0.4">
      <c r="X3459" s="20"/>
    </row>
    <row r="3460" spans="24:24" x14ac:dyDescent="0.4">
      <c r="X3460" s="20"/>
    </row>
    <row r="3461" spans="24:24" x14ac:dyDescent="0.4">
      <c r="X3461" s="20"/>
    </row>
    <row r="3462" spans="24:24" x14ac:dyDescent="0.4">
      <c r="X3462" s="20"/>
    </row>
    <row r="3463" spans="24:24" x14ac:dyDescent="0.4">
      <c r="X3463" s="20"/>
    </row>
    <row r="3464" spans="24:24" x14ac:dyDescent="0.4">
      <c r="X3464" s="20"/>
    </row>
    <row r="3465" spans="24:24" x14ac:dyDescent="0.4">
      <c r="X3465" s="20"/>
    </row>
    <row r="3466" spans="24:24" x14ac:dyDescent="0.4">
      <c r="X3466" s="20"/>
    </row>
    <row r="3467" spans="24:24" x14ac:dyDescent="0.4">
      <c r="X3467" s="20"/>
    </row>
    <row r="3468" spans="24:24" x14ac:dyDescent="0.4">
      <c r="X3468" s="20"/>
    </row>
    <row r="3469" spans="24:24" x14ac:dyDescent="0.4">
      <c r="X3469" s="20"/>
    </row>
    <row r="3470" spans="24:24" x14ac:dyDescent="0.4">
      <c r="X3470" s="20"/>
    </row>
    <row r="3471" spans="24:24" x14ac:dyDescent="0.4">
      <c r="X3471" s="20"/>
    </row>
    <row r="3472" spans="24:24" x14ac:dyDescent="0.4">
      <c r="X3472" s="20"/>
    </row>
    <row r="3473" spans="24:24" x14ac:dyDescent="0.4">
      <c r="X3473" s="20"/>
    </row>
    <row r="3474" spans="24:24" x14ac:dyDescent="0.4">
      <c r="X3474" s="20"/>
    </row>
    <row r="3475" spans="24:24" x14ac:dyDescent="0.4">
      <c r="X3475" s="20"/>
    </row>
    <row r="3476" spans="24:24" x14ac:dyDescent="0.4">
      <c r="X3476" s="20"/>
    </row>
    <row r="3477" spans="24:24" x14ac:dyDescent="0.4">
      <c r="X3477" s="20"/>
    </row>
    <row r="3478" spans="24:24" x14ac:dyDescent="0.4">
      <c r="X3478" s="20"/>
    </row>
    <row r="3479" spans="24:24" x14ac:dyDescent="0.4">
      <c r="X3479" s="20"/>
    </row>
    <row r="3480" spans="24:24" x14ac:dyDescent="0.4">
      <c r="X3480" s="20"/>
    </row>
    <row r="3481" spans="24:24" x14ac:dyDescent="0.4">
      <c r="X3481" s="20"/>
    </row>
    <row r="3482" spans="24:24" x14ac:dyDescent="0.4">
      <c r="X3482" s="20"/>
    </row>
    <row r="3483" spans="24:24" x14ac:dyDescent="0.4">
      <c r="X3483" s="20"/>
    </row>
    <row r="3484" spans="24:24" x14ac:dyDescent="0.4">
      <c r="X3484" s="20"/>
    </row>
    <row r="3485" spans="24:24" x14ac:dyDescent="0.4">
      <c r="X3485" s="20"/>
    </row>
    <row r="3486" spans="24:24" x14ac:dyDescent="0.4">
      <c r="X3486" s="20"/>
    </row>
    <row r="3487" spans="24:24" x14ac:dyDescent="0.4">
      <c r="X3487" s="20"/>
    </row>
    <row r="3488" spans="24:24" x14ac:dyDescent="0.4">
      <c r="X3488" s="20"/>
    </row>
    <row r="3489" spans="24:24" x14ac:dyDescent="0.4">
      <c r="X3489" s="20"/>
    </row>
    <row r="3490" spans="24:24" x14ac:dyDescent="0.4">
      <c r="X3490" s="20"/>
    </row>
    <row r="3491" spans="24:24" x14ac:dyDescent="0.4">
      <c r="X3491" s="20"/>
    </row>
    <row r="3492" spans="24:24" x14ac:dyDescent="0.4">
      <c r="X3492" s="20"/>
    </row>
    <row r="3493" spans="24:24" x14ac:dyDescent="0.4">
      <c r="X3493" s="20"/>
    </row>
    <row r="3494" spans="24:24" x14ac:dyDescent="0.4">
      <c r="X3494" s="20"/>
    </row>
    <row r="3495" spans="24:24" x14ac:dyDescent="0.4">
      <c r="X3495" s="20"/>
    </row>
    <row r="3496" spans="24:24" x14ac:dyDescent="0.4">
      <c r="X3496" s="20"/>
    </row>
    <row r="3497" spans="24:24" x14ac:dyDescent="0.4">
      <c r="X3497" s="20"/>
    </row>
    <row r="3498" spans="24:24" x14ac:dyDescent="0.4">
      <c r="X3498" s="20"/>
    </row>
    <row r="3499" spans="24:24" x14ac:dyDescent="0.4">
      <c r="X3499" s="20"/>
    </row>
    <row r="3500" spans="24:24" x14ac:dyDescent="0.4">
      <c r="X3500" s="20"/>
    </row>
    <row r="3501" spans="24:24" x14ac:dyDescent="0.4">
      <c r="X3501" s="20"/>
    </row>
    <row r="3502" spans="24:24" x14ac:dyDescent="0.4">
      <c r="X3502" s="20"/>
    </row>
    <row r="3503" spans="24:24" x14ac:dyDescent="0.4">
      <c r="X3503" s="20"/>
    </row>
    <row r="3504" spans="24:24" x14ac:dyDescent="0.4">
      <c r="X3504" s="20"/>
    </row>
    <row r="3505" spans="24:24" x14ac:dyDescent="0.4">
      <c r="X3505" s="20"/>
    </row>
    <row r="3506" spans="24:24" x14ac:dyDescent="0.4">
      <c r="X3506" s="20"/>
    </row>
    <row r="3507" spans="24:24" x14ac:dyDescent="0.4">
      <c r="X3507" s="20"/>
    </row>
    <row r="3508" spans="24:24" x14ac:dyDescent="0.4">
      <c r="X3508" s="20"/>
    </row>
    <row r="3509" spans="24:24" x14ac:dyDescent="0.4">
      <c r="X3509" s="20"/>
    </row>
    <row r="3510" spans="24:24" x14ac:dyDescent="0.4">
      <c r="X3510" s="20"/>
    </row>
    <row r="3511" spans="24:24" x14ac:dyDescent="0.4">
      <c r="X3511" s="20"/>
    </row>
    <row r="3512" spans="24:24" x14ac:dyDescent="0.4">
      <c r="X3512" s="20"/>
    </row>
    <row r="3513" spans="24:24" x14ac:dyDescent="0.4">
      <c r="X3513" s="20"/>
    </row>
    <row r="3514" spans="24:24" x14ac:dyDescent="0.4">
      <c r="X3514" s="20"/>
    </row>
    <row r="3515" spans="24:24" x14ac:dyDescent="0.4">
      <c r="X3515" s="20"/>
    </row>
    <row r="3516" spans="24:24" x14ac:dyDescent="0.4">
      <c r="X3516" s="20"/>
    </row>
    <row r="3517" spans="24:24" x14ac:dyDescent="0.4">
      <c r="X3517" s="20"/>
    </row>
    <row r="3518" spans="24:24" x14ac:dyDescent="0.4">
      <c r="X3518" s="20"/>
    </row>
    <row r="3519" spans="24:24" x14ac:dyDescent="0.4">
      <c r="X3519" s="20"/>
    </row>
    <row r="3520" spans="24:24" x14ac:dyDescent="0.4">
      <c r="X3520" s="20"/>
    </row>
    <row r="3521" spans="24:24" x14ac:dyDescent="0.4">
      <c r="X3521" s="20"/>
    </row>
    <row r="3522" spans="24:24" x14ac:dyDescent="0.4">
      <c r="X3522" s="20"/>
    </row>
    <row r="3523" spans="24:24" x14ac:dyDescent="0.4">
      <c r="X3523" s="20"/>
    </row>
    <row r="3524" spans="24:24" x14ac:dyDescent="0.4">
      <c r="X3524" s="20"/>
    </row>
    <row r="3525" spans="24:24" x14ac:dyDescent="0.4">
      <c r="X3525" s="20"/>
    </row>
    <row r="3526" spans="24:24" x14ac:dyDescent="0.4">
      <c r="X3526" s="20"/>
    </row>
    <row r="3527" spans="24:24" x14ac:dyDescent="0.4">
      <c r="X3527" s="20"/>
    </row>
    <row r="3528" spans="24:24" x14ac:dyDescent="0.4">
      <c r="X3528" s="20"/>
    </row>
    <row r="3529" spans="24:24" x14ac:dyDescent="0.4">
      <c r="X3529" s="20"/>
    </row>
    <row r="3530" spans="24:24" x14ac:dyDescent="0.4">
      <c r="X3530" s="20"/>
    </row>
    <row r="3531" spans="24:24" x14ac:dyDescent="0.4">
      <c r="X3531" s="20"/>
    </row>
    <row r="3532" spans="24:24" x14ac:dyDescent="0.4">
      <c r="X3532" s="20"/>
    </row>
    <row r="3533" spans="24:24" x14ac:dyDescent="0.4">
      <c r="X3533" s="20"/>
    </row>
    <row r="3534" spans="24:24" x14ac:dyDescent="0.4">
      <c r="X3534" s="20"/>
    </row>
    <row r="3535" spans="24:24" x14ac:dyDescent="0.4">
      <c r="X3535" s="20"/>
    </row>
    <row r="3536" spans="24:24" x14ac:dyDescent="0.4">
      <c r="X3536" s="20"/>
    </row>
    <row r="3537" spans="24:24" x14ac:dyDescent="0.4">
      <c r="X3537" s="20"/>
    </row>
    <row r="3538" spans="24:24" x14ac:dyDescent="0.4">
      <c r="X3538" s="20"/>
    </row>
    <row r="3539" spans="24:24" x14ac:dyDescent="0.4">
      <c r="X3539" s="20"/>
    </row>
    <row r="3540" spans="24:24" x14ac:dyDescent="0.4">
      <c r="X3540" s="20"/>
    </row>
    <row r="3541" spans="24:24" x14ac:dyDescent="0.4">
      <c r="X3541" s="20"/>
    </row>
    <row r="3542" spans="24:24" x14ac:dyDescent="0.4">
      <c r="X3542" s="20"/>
    </row>
    <row r="3543" spans="24:24" x14ac:dyDescent="0.4">
      <c r="X3543" s="20"/>
    </row>
    <row r="3544" spans="24:24" x14ac:dyDescent="0.4">
      <c r="X3544" s="20"/>
    </row>
    <row r="3545" spans="24:24" x14ac:dyDescent="0.4">
      <c r="X3545" s="20"/>
    </row>
    <row r="3546" spans="24:24" x14ac:dyDescent="0.4">
      <c r="X3546" s="20"/>
    </row>
    <row r="3547" spans="24:24" x14ac:dyDescent="0.4">
      <c r="X3547" s="20"/>
    </row>
    <row r="3548" spans="24:24" x14ac:dyDescent="0.4">
      <c r="X3548" s="20"/>
    </row>
    <row r="3549" spans="24:24" x14ac:dyDescent="0.4">
      <c r="X3549" s="20"/>
    </row>
    <row r="3550" spans="24:24" x14ac:dyDescent="0.4">
      <c r="X3550" s="20"/>
    </row>
    <row r="3551" spans="24:24" x14ac:dyDescent="0.4">
      <c r="X3551" s="20"/>
    </row>
    <row r="3552" spans="24:24" x14ac:dyDescent="0.4">
      <c r="X3552" s="20"/>
    </row>
    <row r="3553" spans="24:24" x14ac:dyDescent="0.4">
      <c r="X3553" s="20"/>
    </row>
    <row r="3554" spans="24:24" x14ac:dyDescent="0.4">
      <c r="X3554" s="20"/>
    </row>
    <row r="3555" spans="24:24" x14ac:dyDescent="0.4">
      <c r="X3555" s="20"/>
    </row>
    <row r="3556" spans="24:24" x14ac:dyDescent="0.4">
      <c r="X3556" s="20"/>
    </row>
    <row r="3557" spans="24:24" x14ac:dyDescent="0.4">
      <c r="X3557" s="20"/>
    </row>
    <row r="3558" spans="24:24" x14ac:dyDescent="0.4">
      <c r="X3558" s="20"/>
    </row>
    <row r="3559" spans="24:24" x14ac:dyDescent="0.4">
      <c r="X3559" s="20"/>
    </row>
    <row r="3560" spans="24:24" x14ac:dyDescent="0.4">
      <c r="X3560" s="20"/>
    </row>
    <row r="3561" spans="24:24" x14ac:dyDescent="0.4">
      <c r="X3561" s="20"/>
    </row>
    <row r="3562" spans="24:24" x14ac:dyDescent="0.4">
      <c r="X3562" s="20"/>
    </row>
    <row r="3563" spans="24:24" x14ac:dyDescent="0.4">
      <c r="X3563" s="20"/>
    </row>
    <row r="3564" spans="24:24" x14ac:dyDescent="0.4">
      <c r="X3564" s="20"/>
    </row>
    <row r="3565" spans="24:24" x14ac:dyDescent="0.4">
      <c r="X3565" s="20"/>
    </row>
    <row r="3566" spans="24:24" x14ac:dyDescent="0.4">
      <c r="X3566" s="20"/>
    </row>
    <row r="3567" spans="24:24" x14ac:dyDescent="0.4">
      <c r="X3567" s="20"/>
    </row>
    <row r="3568" spans="24:24" x14ac:dyDescent="0.4">
      <c r="X3568" s="20"/>
    </row>
    <row r="3569" spans="24:24" x14ac:dyDescent="0.4">
      <c r="X3569" s="20"/>
    </row>
    <row r="3570" spans="24:24" x14ac:dyDescent="0.4">
      <c r="X3570" s="20"/>
    </row>
    <row r="3571" spans="24:24" x14ac:dyDescent="0.4">
      <c r="X3571" s="20"/>
    </row>
    <row r="3572" spans="24:24" x14ac:dyDescent="0.4">
      <c r="X3572" s="20"/>
    </row>
    <row r="3573" spans="24:24" x14ac:dyDescent="0.4">
      <c r="X3573" s="20"/>
    </row>
    <row r="3574" spans="24:24" x14ac:dyDescent="0.4">
      <c r="X3574" s="20"/>
    </row>
    <row r="3575" spans="24:24" x14ac:dyDescent="0.4">
      <c r="X3575" s="20"/>
    </row>
    <row r="3576" spans="24:24" x14ac:dyDescent="0.4">
      <c r="X3576" s="20"/>
    </row>
    <row r="3577" spans="24:24" x14ac:dyDescent="0.4">
      <c r="X3577" s="20"/>
    </row>
    <row r="3578" spans="24:24" x14ac:dyDescent="0.4">
      <c r="X3578" s="20"/>
    </row>
    <row r="3579" spans="24:24" x14ac:dyDescent="0.4">
      <c r="X3579" s="20"/>
    </row>
    <row r="3580" spans="24:24" x14ac:dyDescent="0.4">
      <c r="X3580" s="20"/>
    </row>
    <row r="3581" spans="24:24" x14ac:dyDescent="0.4">
      <c r="X3581" s="20"/>
    </row>
    <row r="3582" spans="24:24" x14ac:dyDescent="0.4">
      <c r="X3582" s="20"/>
    </row>
    <row r="3583" spans="24:24" x14ac:dyDescent="0.4">
      <c r="X3583" s="20"/>
    </row>
    <row r="3584" spans="24:24" x14ac:dyDescent="0.4">
      <c r="X3584" s="20"/>
    </row>
    <row r="3585" spans="24:24" x14ac:dyDescent="0.4">
      <c r="X3585" s="20"/>
    </row>
    <row r="3586" spans="24:24" x14ac:dyDescent="0.4">
      <c r="X3586" s="20"/>
    </row>
    <row r="3587" spans="24:24" x14ac:dyDescent="0.4">
      <c r="X3587" s="20"/>
    </row>
    <row r="3588" spans="24:24" x14ac:dyDescent="0.4">
      <c r="X3588" s="20"/>
    </row>
    <row r="3589" spans="24:24" x14ac:dyDescent="0.4">
      <c r="X3589" s="20"/>
    </row>
    <row r="3590" spans="24:24" x14ac:dyDescent="0.4">
      <c r="X3590" s="20"/>
    </row>
    <row r="3591" spans="24:24" x14ac:dyDescent="0.4">
      <c r="X3591" s="20"/>
    </row>
    <row r="3592" spans="24:24" x14ac:dyDescent="0.4">
      <c r="X3592" s="20"/>
    </row>
    <row r="3593" spans="24:24" x14ac:dyDescent="0.4">
      <c r="X3593" s="20"/>
    </row>
    <row r="3594" spans="24:24" x14ac:dyDescent="0.4">
      <c r="X3594" s="20"/>
    </row>
    <row r="3595" spans="24:24" x14ac:dyDescent="0.4">
      <c r="X3595" s="20"/>
    </row>
    <row r="3596" spans="24:24" x14ac:dyDescent="0.4">
      <c r="X3596" s="20"/>
    </row>
    <row r="3597" spans="24:24" x14ac:dyDescent="0.4">
      <c r="X3597" s="20"/>
    </row>
    <row r="3598" spans="24:24" x14ac:dyDescent="0.4">
      <c r="X3598" s="20"/>
    </row>
    <row r="3599" spans="24:24" x14ac:dyDescent="0.4">
      <c r="X3599" s="20"/>
    </row>
    <row r="3600" spans="24:24" x14ac:dyDescent="0.4">
      <c r="X3600" s="20"/>
    </row>
    <row r="3601" spans="24:24" x14ac:dyDescent="0.4">
      <c r="X3601" s="20"/>
    </row>
    <row r="3602" spans="24:24" x14ac:dyDescent="0.4">
      <c r="X3602" s="20"/>
    </row>
    <row r="3603" spans="24:24" x14ac:dyDescent="0.4">
      <c r="X3603" s="20"/>
    </row>
    <row r="3604" spans="24:24" x14ac:dyDescent="0.4">
      <c r="X3604" s="20"/>
    </row>
    <row r="3605" spans="24:24" x14ac:dyDescent="0.4">
      <c r="X3605" s="20"/>
    </row>
    <row r="3606" spans="24:24" x14ac:dyDescent="0.4">
      <c r="X3606" s="20"/>
    </row>
    <row r="3607" spans="24:24" x14ac:dyDescent="0.4">
      <c r="X3607" s="20"/>
    </row>
    <row r="3608" spans="24:24" x14ac:dyDescent="0.4">
      <c r="X3608" s="20"/>
    </row>
    <row r="3609" spans="24:24" x14ac:dyDescent="0.4">
      <c r="X3609" s="20"/>
    </row>
    <row r="3610" spans="24:24" x14ac:dyDescent="0.4">
      <c r="X3610" s="20"/>
    </row>
    <row r="3611" spans="24:24" x14ac:dyDescent="0.4">
      <c r="X3611" s="20"/>
    </row>
    <row r="3612" spans="24:24" x14ac:dyDescent="0.4">
      <c r="X3612" s="20"/>
    </row>
    <row r="3613" spans="24:24" x14ac:dyDescent="0.4">
      <c r="X3613" s="20"/>
    </row>
    <row r="3614" spans="24:24" x14ac:dyDescent="0.4">
      <c r="X3614" s="20"/>
    </row>
    <row r="3615" spans="24:24" x14ac:dyDescent="0.4">
      <c r="X3615" s="20"/>
    </row>
    <row r="3616" spans="24:24" x14ac:dyDescent="0.4">
      <c r="X3616" s="20"/>
    </row>
    <row r="3617" spans="24:24" x14ac:dyDescent="0.4">
      <c r="X3617" s="20"/>
    </row>
    <row r="3618" spans="24:24" x14ac:dyDescent="0.4">
      <c r="X3618" s="20"/>
    </row>
    <row r="3619" spans="24:24" x14ac:dyDescent="0.4">
      <c r="X3619" s="20"/>
    </row>
    <row r="3620" spans="24:24" x14ac:dyDescent="0.4">
      <c r="X3620" s="20"/>
    </row>
    <row r="3621" spans="24:24" x14ac:dyDescent="0.4">
      <c r="X3621" s="20"/>
    </row>
    <row r="3622" spans="24:24" x14ac:dyDescent="0.4">
      <c r="X3622" s="20"/>
    </row>
    <row r="3623" spans="24:24" x14ac:dyDescent="0.4">
      <c r="X3623" s="20"/>
    </row>
    <row r="3624" spans="24:24" x14ac:dyDescent="0.4">
      <c r="X3624" s="20"/>
    </row>
    <row r="3625" spans="24:24" x14ac:dyDescent="0.4">
      <c r="X3625" s="20"/>
    </row>
    <row r="3626" spans="24:24" x14ac:dyDescent="0.4">
      <c r="X3626" s="20"/>
    </row>
    <row r="3627" spans="24:24" x14ac:dyDescent="0.4">
      <c r="X3627" s="20"/>
    </row>
    <row r="3628" spans="24:24" x14ac:dyDescent="0.4">
      <c r="X3628" s="20"/>
    </row>
    <row r="3629" spans="24:24" x14ac:dyDescent="0.4">
      <c r="X3629" s="20"/>
    </row>
    <row r="3630" spans="24:24" x14ac:dyDescent="0.4">
      <c r="X3630" s="20"/>
    </row>
    <row r="3631" spans="24:24" x14ac:dyDescent="0.4">
      <c r="X3631" s="20"/>
    </row>
    <row r="3632" spans="24:24" x14ac:dyDescent="0.4">
      <c r="X3632" s="20"/>
    </row>
    <row r="3633" spans="24:24" x14ac:dyDescent="0.4">
      <c r="X3633" s="20"/>
    </row>
    <row r="3634" spans="24:24" x14ac:dyDescent="0.4">
      <c r="X3634" s="20"/>
    </row>
    <row r="3635" spans="24:24" x14ac:dyDescent="0.4">
      <c r="X3635" s="20"/>
    </row>
    <row r="3636" spans="24:24" x14ac:dyDescent="0.4">
      <c r="X3636" s="20"/>
    </row>
    <row r="3637" spans="24:24" x14ac:dyDescent="0.4">
      <c r="X3637" s="20"/>
    </row>
    <row r="3638" spans="24:24" x14ac:dyDescent="0.4">
      <c r="X3638" s="20"/>
    </row>
    <row r="3639" spans="24:24" x14ac:dyDescent="0.4">
      <c r="X3639" s="20"/>
    </row>
    <row r="3640" spans="24:24" x14ac:dyDescent="0.4">
      <c r="X3640" s="20"/>
    </row>
    <row r="3641" spans="24:24" x14ac:dyDescent="0.4">
      <c r="X3641" s="20"/>
    </row>
    <row r="3642" spans="24:24" x14ac:dyDescent="0.4">
      <c r="X3642" s="20"/>
    </row>
    <row r="3643" spans="24:24" x14ac:dyDescent="0.4">
      <c r="X3643" s="20"/>
    </row>
    <row r="3644" spans="24:24" x14ac:dyDescent="0.4">
      <c r="X3644" s="20"/>
    </row>
    <row r="3645" spans="24:24" x14ac:dyDescent="0.4">
      <c r="X3645" s="20"/>
    </row>
    <row r="3646" spans="24:24" x14ac:dyDescent="0.4">
      <c r="X3646" s="20"/>
    </row>
    <row r="3647" spans="24:24" x14ac:dyDescent="0.4">
      <c r="X3647" s="20"/>
    </row>
    <row r="3648" spans="24:24" x14ac:dyDescent="0.4">
      <c r="X3648" s="20"/>
    </row>
    <row r="3649" spans="24:24" x14ac:dyDescent="0.4">
      <c r="X3649" s="20"/>
    </row>
    <row r="3650" spans="24:24" x14ac:dyDescent="0.4">
      <c r="X3650" s="20"/>
    </row>
    <row r="3651" spans="24:24" x14ac:dyDescent="0.4">
      <c r="X3651" s="20"/>
    </row>
    <row r="3652" spans="24:24" x14ac:dyDescent="0.4">
      <c r="X3652" s="20"/>
    </row>
    <row r="3653" spans="24:24" x14ac:dyDescent="0.4">
      <c r="X3653" s="20"/>
    </row>
    <row r="3654" spans="24:24" x14ac:dyDescent="0.4">
      <c r="X3654" s="20"/>
    </row>
    <row r="3655" spans="24:24" x14ac:dyDescent="0.4">
      <c r="X3655" s="20"/>
    </row>
    <row r="3656" spans="24:24" x14ac:dyDescent="0.4">
      <c r="X3656" s="20"/>
    </row>
    <row r="3657" spans="24:24" x14ac:dyDescent="0.4">
      <c r="X3657" s="20"/>
    </row>
    <row r="3658" spans="24:24" x14ac:dyDescent="0.4">
      <c r="X3658" s="20"/>
    </row>
    <row r="3659" spans="24:24" x14ac:dyDescent="0.4">
      <c r="X3659" s="20"/>
    </row>
    <row r="3660" spans="24:24" x14ac:dyDescent="0.4">
      <c r="X3660" s="20"/>
    </row>
    <row r="3661" spans="24:24" x14ac:dyDescent="0.4">
      <c r="X3661" s="20"/>
    </row>
    <row r="3662" spans="24:24" x14ac:dyDescent="0.4">
      <c r="X3662" s="20"/>
    </row>
    <row r="3663" spans="24:24" x14ac:dyDescent="0.4">
      <c r="X3663" s="20"/>
    </row>
    <row r="3664" spans="24:24" x14ac:dyDescent="0.4">
      <c r="X3664" s="20"/>
    </row>
    <row r="3665" spans="24:24" x14ac:dyDescent="0.4">
      <c r="X3665" s="20"/>
    </row>
    <row r="3666" spans="24:24" x14ac:dyDescent="0.4">
      <c r="X3666" s="20"/>
    </row>
    <row r="3667" spans="24:24" x14ac:dyDescent="0.4">
      <c r="X3667" s="20"/>
    </row>
    <row r="3668" spans="24:24" x14ac:dyDescent="0.4">
      <c r="X3668" s="20"/>
    </row>
    <row r="3669" spans="24:24" x14ac:dyDescent="0.4">
      <c r="X3669" s="20"/>
    </row>
    <row r="3670" spans="24:24" x14ac:dyDescent="0.4">
      <c r="X3670" s="20"/>
    </row>
    <row r="3671" spans="24:24" x14ac:dyDescent="0.4">
      <c r="X3671" s="20"/>
    </row>
    <row r="3672" spans="24:24" x14ac:dyDescent="0.4">
      <c r="X3672" s="20"/>
    </row>
    <row r="3673" spans="24:24" x14ac:dyDescent="0.4">
      <c r="X3673" s="20"/>
    </row>
    <row r="3674" spans="24:24" x14ac:dyDescent="0.4">
      <c r="X3674" s="20"/>
    </row>
    <row r="3675" spans="24:24" x14ac:dyDescent="0.4">
      <c r="X3675" s="20"/>
    </row>
    <row r="3676" spans="24:24" x14ac:dyDescent="0.4">
      <c r="X3676" s="20"/>
    </row>
    <row r="3677" spans="24:24" x14ac:dyDescent="0.4">
      <c r="X3677" s="20"/>
    </row>
    <row r="3678" spans="24:24" x14ac:dyDescent="0.4">
      <c r="X3678" s="20"/>
    </row>
    <row r="3679" spans="24:24" x14ac:dyDescent="0.4">
      <c r="X3679" s="20"/>
    </row>
    <row r="3680" spans="24:24" x14ac:dyDescent="0.4">
      <c r="X3680" s="20"/>
    </row>
    <row r="3681" spans="24:24" x14ac:dyDescent="0.4">
      <c r="X3681" s="20"/>
    </row>
    <row r="3682" spans="24:24" x14ac:dyDescent="0.4">
      <c r="X3682" s="20"/>
    </row>
    <row r="3683" spans="24:24" x14ac:dyDescent="0.4">
      <c r="X3683" s="20"/>
    </row>
    <row r="3684" spans="24:24" x14ac:dyDescent="0.4">
      <c r="X3684" s="20"/>
    </row>
    <row r="3685" spans="24:24" x14ac:dyDescent="0.4">
      <c r="X3685" s="20"/>
    </row>
    <row r="3686" spans="24:24" x14ac:dyDescent="0.4">
      <c r="X3686" s="20"/>
    </row>
    <row r="3687" spans="24:24" x14ac:dyDescent="0.4">
      <c r="X3687" s="20"/>
    </row>
    <row r="3688" spans="24:24" x14ac:dyDescent="0.4">
      <c r="X3688" s="20"/>
    </row>
    <row r="3689" spans="24:24" x14ac:dyDescent="0.4">
      <c r="X3689" s="20"/>
    </row>
    <row r="3690" spans="24:24" x14ac:dyDescent="0.4">
      <c r="X3690" s="20"/>
    </row>
    <row r="3691" spans="24:24" x14ac:dyDescent="0.4">
      <c r="X3691" s="20"/>
    </row>
    <row r="3692" spans="24:24" x14ac:dyDescent="0.4">
      <c r="X3692" s="20"/>
    </row>
    <row r="3693" spans="24:24" x14ac:dyDescent="0.4">
      <c r="X3693" s="20"/>
    </row>
    <row r="3694" spans="24:24" x14ac:dyDescent="0.4">
      <c r="X3694" s="20"/>
    </row>
    <row r="3695" spans="24:24" x14ac:dyDescent="0.4">
      <c r="X3695" s="20"/>
    </row>
    <row r="3696" spans="24:24" x14ac:dyDescent="0.4">
      <c r="X3696" s="20"/>
    </row>
    <row r="3697" spans="24:24" x14ac:dyDescent="0.4">
      <c r="X3697" s="20"/>
    </row>
    <row r="3698" spans="24:24" x14ac:dyDescent="0.4">
      <c r="X3698" s="20"/>
    </row>
    <row r="3699" spans="24:24" x14ac:dyDescent="0.4">
      <c r="X3699" s="20"/>
    </row>
    <row r="3700" spans="24:24" x14ac:dyDescent="0.4">
      <c r="X3700" s="20"/>
    </row>
    <row r="3701" spans="24:24" x14ac:dyDescent="0.4">
      <c r="X3701" s="20"/>
    </row>
    <row r="3702" spans="24:24" x14ac:dyDescent="0.4">
      <c r="X3702" s="20"/>
    </row>
    <row r="3703" spans="24:24" x14ac:dyDescent="0.4">
      <c r="X3703" s="20"/>
    </row>
    <row r="3704" spans="24:24" x14ac:dyDescent="0.4">
      <c r="X3704" s="20"/>
    </row>
    <row r="3705" spans="24:24" x14ac:dyDescent="0.4">
      <c r="X3705" s="20"/>
    </row>
    <row r="3706" spans="24:24" x14ac:dyDescent="0.4">
      <c r="X3706" s="20"/>
    </row>
    <row r="3707" spans="24:24" x14ac:dyDescent="0.4">
      <c r="X3707" s="20"/>
    </row>
    <row r="3708" spans="24:24" x14ac:dyDescent="0.4">
      <c r="X3708" s="20"/>
    </row>
    <row r="3709" spans="24:24" x14ac:dyDescent="0.4">
      <c r="X3709" s="20"/>
    </row>
    <row r="3710" spans="24:24" x14ac:dyDescent="0.4">
      <c r="X3710" s="20"/>
    </row>
    <row r="3711" spans="24:24" x14ac:dyDescent="0.4">
      <c r="X3711" s="20"/>
    </row>
    <row r="3712" spans="24:24" x14ac:dyDescent="0.4">
      <c r="X3712" s="20"/>
    </row>
    <row r="3713" spans="24:24" x14ac:dyDescent="0.4">
      <c r="X3713" s="20"/>
    </row>
    <row r="3714" spans="24:24" x14ac:dyDescent="0.4">
      <c r="X3714" s="20"/>
    </row>
    <row r="3715" spans="24:24" x14ac:dyDescent="0.4">
      <c r="X3715" s="20"/>
    </row>
    <row r="3716" spans="24:24" x14ac:dyDescent="0.4">
      <c r="X3716" s="20"/>
    </row>
    <row r="3717" spans="24:24" x14ac:dyDescent="0.4">
      <c r="X3717" s="20"/>
    </row>
    <row r="3718" spans="24:24" x14ac:dyDescent="0.4">
      <c r="X3718" s="20"/>
    </row>
    <row r="3719" spans="24:24" x14ac:dyDescent="0.4">
      <c r="X3719" s="20"/>
    </row>
    <row r="3720" spans="24:24" x14ac:dyDescent="0.4">
      <c r="X3720" s="20"/>
    </row>
    <row r="3721" spans="24:24" x14ac:dyDescent="0.4">
      <c r="X3721" s="20"/>
    </row>
    <row r="3722" spans="24:24" x14ac:dyDescent="0.4">
      <c r="X3722" s="20"/>
    </row>
    <row r="3723" spans="24:24" x14ac:dyDescent="0.4">
      <c r="X3723" s="20"/>
    </row>
    <row r="3724" spans="24:24" x14ac:dyDescent="0.4">
      <c r="X3724" s="20"/>
    </row>
    <row r="3725" spans="24:24" x14ac:dyDescent="0.4">
      <c r="X3725" s="20"/>
    </row>
    <row r="3726" spans="24:24" x14ac:dyDescent="0.4">
      <c r="X3726" s="20"/>
    </row>
    <row r="3727" spans="24:24" x14ac:dyDescent="0.4">
      <c r="X3727" s="20"/>
    </row>
    <row r="3728" spans="24:24" x14ac:dyDescent="0.4">
      <c r="X3728" s="20"/>
    </row>
    <row r="3729" spans="24:24" x14ac:dyDescent="0.4">
      <c r="X3729" s="20"/>
    </row>
    <row r="3730" spans="24:24" x14ac:dyDescent="0.4">
      <c r="X3730" s="20"/>
    </row>
    <row r="3731" spans="24:24" x14ac:dyDescent="0.4">
      <c r="X3731" s="20"/>
    </row>
    <row r="3732" spans="24:24" x14ac:dyDescent="0.4">
      <c r="X3732" s="20"/>
    </row>
    <row r="3733" spans="24:24" x14ac:dyDescent="0.4">
      <c r="X3733" s="20"/>
    </row>
    <row r="3734" spans="24:24" x14ac:dyDescent="0.4">
      <c r="X3734" s="20"/>
    </row>
    <row r="3735" spans="24:24" x14ac:dyDescent="0.4">
      <c r="X3735" s="20"/>
    </row>
    <row r="3736" spans="24:24" x14ac:dyDescent="0.4">
      <c r="X3736" s="20"/>
    </row>
    <row r="3737" spans="24:24" x14ac:dyDescent="0.4">
      <c r="X3737" s="20"/>
    </row>
    <row r="3738" spans="24:24" x14ac:dyDescent="0.4">
      <c r="X3738" s="20"/>
    </row>
    <row r="3739" spans="24:24" x14ac:dyDescent="0.4">
      <c r="X3739" s="20"/>
    </row>
    <row r="3740" spans="24:24" x14ac:dyDescent="0.4">
      <c r="X3740" s="20"/>
    </row>
    <row r="3741" spans="24:24" x14ac:dyDescent="0.4">
      <c r="X3741" s="20"/>
    </row>
    <row r="3742" spans="24:24" x14ac:dyDescent="0.4">
      <c r="X3742" s="20"/>
    </row>
    <row r="3743" spans="24:24" x14ac:dyDescent="0.4">
      <c r="X3743" s="20"/>
    </row>
    <row r="3744" spans="24:24" x14ac:dyDescent="0.4">
      <c r="X3744" s="20"/>
    </row>
    <row r="3745" spans="24:24" x14ac:dyDescent="0.4">
      <c r="X3745" s="20"/>
    </row>
    <row r="3746" spans="24:24" x14ac:dyDescent="0.4">
      <c r="X3746" s="20"/>
    </row>
    <row r="3747" spans="24:24" x14ac:dyDescent="0.4">
      <c r="X3747" s="20"/>
    </row>
    <row r="3748" spans="24:24" x14ac:dyDescent="0.4">
      <c r="X3748" s="20"/>
    </row>
    <row r="3749" spans="24:24" x14ac:dyDescent="0.4">
      <c r="X3749" s="20"/>
    </row>
    <row r="3750" spans="24:24" x14ac:dyDescent="0.4">
      <c r="X3750" s="20"/>
    </row>
    <row r="3751" spans="24:24" x14ac:dyDescent="0.4">
      <c r="X3751" s="20"/>
    </row>
    <row r="3752" spans="24:24" x14ac:dyDescent="0.4">
      <c r="X3752" s="20"/>
    </row>
    <row r="3753" spans="24:24" x14ac:dyDescent="0.4">
      <c r="X3753" s="20"/>
    </row>
    <row r="3754" spans="24:24" x14ac:dyDescent="0.4">
      <c r="X3754" s="20"/>
    </row>
    <row r="3755" spans="24:24" x14ac:dyDescent="0.4">
      <c r="X3755" s="20"/>
    </row>
    <row r="3756" spans="24:24" x14ac:dyDescent="0.4">
      <c r="X3756" s="20"/>
    </row>
    <row r="3757" spans="24:24" x14ac:dyDescent="0.4">
      <c r="X3757" s="20"/>
    </row>
    <row r="3758" spans="24:24" x14ac:dyDescent="0.4">
      <c r="X3758" s="20"/>
    </row>
    <row r="3759" spans="24:24" x14ac:dyDescent="0.4">
      <c r="X3759" s="20"/>
    </row>
    <row r="3760" spans="24:24" x14ac:dyDescent="0.4">
      <c r="X3760" s="20"/>
    </row>
    <row r="3761" spans="24:24" x14ac:dyDescent="0.4">
      <c r="X3761" s="20"/>
    </row>
    <row r="3762" spans="24:24" x14ac:dyDescent="0.4">
      <c r="X3762" s="20"/>
    </row>
    <row r="3763" spans="24:24" x14ac:dyDescent="0.4">
      <c r="X3763" s="20"/>
    </row>
    <row r="3764" spans="24:24" x14ac:dyDescent="0.4">
      <c r="X3764" s="20"/>
    </row>
    <row r="3765" spans="24:24" x14ac:dyDescent="0.4">
      <c r="X3765" s="20"/>
    </row>
    <row r="3766" spans="24:24" x14ac:dyDescent="0.4">
      <c r="X3766" s="20"/>
    </row>
    <row r="3767" spans="24:24" x14ac:dyDescent="0.4">
      <c r="X3767" s="20"/>
    </row>
    <row r="3768" spans="24:24" x14ac:dyDescent="0.4">
      <c r="X3768" s="20"/>
    </row>
    <row r="3769" spans="24:24" x14ac:dyDescent="0.4">
      <c r="X3769" s="20"/>
    </row>
    <row r="3770" spans="24:24" x14ac:dyDescent="0.4">
      <c r="X3770" s="20"/>
    </row>
    <row r="3771" spans="24:24" x14ac:dyDescent="0.4">
      <c r="X3771" s="20"/>
    </row>
    <row r="3772" spans="24:24" x14ac:dyDescent="0.4">
      <c r="X3772" s="20"/>
    </row>
    <row r="3773" spans="24:24" x14ac:dyDescent="0.4">
      <c r="X3773" s="20"/>
    </row>
    <row r="3774" spans="24:24" x14ac:dyDescent="0.4">
      <c r="X3774" s="20"/>
    </row>
    <row r="3775" spans="24:24" x14ac:dyDescent="0.4">
      <c r="X3775" s="20"/>
    </row>
    <row r="3776" spans="24:24" x14ac:dyDescent="0.4">
      <c r="X3776" s="20"/>
    </row>
    <row r="3777" spans="24:24" x14ac:dyDescent="0.4">
      <c r="X3777" s="20"/>
    </row>
    <row r="3778" spans="24:24" x14ac:dyDescent="0.4">
      <c r="X3778" s="20"/>
    </row>
    <row r="3779" spans="24:24" x14ac:dyDescent="0.4">
      <c r="X3779" s="20"/>
    </row>
    <row r="3780" spans="24:24" x14ac:dyDescent="0.4">
      <c r="X3780" s="20"/>
    </row>
    <row r="3781" spans="24:24" x14ac:dyDescent="0.4">
      <c r="X3781" s="20"/>
    </row>
    <row r="3782" spans="24:24" x14ac:dyDescent="0.4">
      <c r="X3782" s="20"/>
    </row>
    <row r="3783" spans="24:24" x14ac:dyDescent="0.4">
      <c r="X3783" s="20"/>
    </row>
    <row r="3784" spans="24:24" x14ac:dyDescent="0.4">
      <c r="X3784" s="20"/>
    </row>
    <row r="3785" spans="24:24" x14ac:dyDescent="0.4">
      <c r="X3785" s="20"/>
    </row>
    <row r="3786" spans="24:24" x14ac:dyDescent="0.4">
      <c r="X3786" s="20"/>
    </row>
    <row r="3787" spans="24:24" x14ac:dyDescent="0.4">
      <c r="X3787" s="20"/>
    </row>
    <row r="3788" spans="24:24" x14ac:dyDescent="0.4">
      <c r="X3788" s="20"/>
    </row>
    <row r="3789" spans="24:24" x14ac:dyDescent="0.4">
      <c r="X3789" s="20"/>
    </row>
    <row r="3790" spans="24:24" x14ac:dyDescent="0.4">
      <c r="X3790" s="20"/>
    </row>
    <row r="3791" spans="24:24" x14ac:dyDescent="0.4">
      <c r="X3791" s="20"/>
    </row>
    <row r="3792" spans="24:24" x14ac:dyDescent="0.4">
      <c r="X3792" s="20"/>
    </row>
    <row r="3793" spans="24:24" x14ac:dyDescent="0.4">
      <c r="X3793" s="20"/>
    </row>
    <row r="3794" spans="24:24" x14ac:dyDescent="0.4">
      <c r="X3794" s="20"/>
    </row>
    <row r="3795" spans="24:24" x14ac:dyDescent="0.4">
      <c r="X3795" s="20"/>
    </row>
    <row r="3796" spans="24:24" x14ac:dyDescent="0.4">
      <c r="X3796" s="20"/>
    </row>
    <row r="3797" spans="24:24" x14ac:dyDescent="0.4">
      <c r="X3797" s="20"/>
    </row>
    <row r="3798" spans="24:24" x14ac:dyDescent="0.4">
      <c r="X3798" s="20"/>
    </row>
    <row r="3799" spans="24:24" x14ac:dyDescent="0.4">
      <c r="X3799" s="20"/>
    </row>
    <row r="3800" spans="24:24" x14ac:dyDescent="0.4">
      <c r="X3800" s="20"/>
    </row>
    <row r="3801" spans="24:24" x14ac:dyDescent="0.4">
      <c r="X3801" s="20"/>
    </row>
    <row r="3802" spans="24:24" x14ac:dyDescent="0.4">
      <c r="X3802" s="20"/>
    </row>
    <row r="3803" spans="24:24" x14ac:dyDescent="0.4">
      <c r="X3803" s="20"/>
    </row>
    <row r="3804" spans="24:24" x14ac:dyDescent="0.4">
      <c r="X3804" s="20"/>
    </row>
    <row r="3805" spans="24:24" x14ac:dyDescent="0.4">
      <c r="X3805" s="20"/>
    </row>
    <row r="3806" spans="24:24" x14ac:dyDescent="0.4">
      <c r="X3806" s="20"/>
    </row>
    <row r="3807" spans="24:24" x14ac:dyDescent="0.4">
      <c r="X3807" s="20"/>
    </row>
    <row r="3808" spans="24:24" x14ac:dyDescent="0.4">
      <c r="X3808" s="20"/>
    </row>
    <row r="3809" spans="24:24" x14ac:dyDescent="0.4">
      <c r="X3809" s="20"/>
    </row>
    <row r="3810" spans="24:24" x14ac:dyDescent="0.4">
      <c r="X3810" s="20"/>
    </row>
    <row r="3811" spans="24:24" x14ac:dyDescent="0.4">
      <c r="X3811" s="20"/>
    </row>
    <row r="3812" spans="24:24" x14ac:dyDescent="0.4">
      <c r="X3812" s="20"/>
    </row>
    <row r="3813" spans="24:24" x14ac:dyDescent="0.4">
      <c r="X3813" s="20"/>
    </row>
    <row r="3814" spans="24:24" x14ac:dyDescent="0.4">
      <c r="X3814" s="20"/>
    </row>
    <row r="3815" spans="24:24" x14ac:dyDescent="0.4">
      <c r="X3815" s="20"/>
    </row>
    <row r="3816" spans="24:24" x14ac:dyDescent="0.4">
      <c r="X3816" s="20"/>
    </row>
    <row r="3817" spans="24:24" x14ac:dyDescent="0.4">
      <c r="X3817" s="20"/>
    </row>
    <row r="3818" spans="24:24" x14ac:dyDescent="0.4">
      <c r="X3818" s="20"/>
    </row>
    <row r="3819" spans="24:24" x14ac:dyDescent="0.4">
      <c r="X3819" s="20"/>
    </row>
    <row r="3820" spans="24:24" x14ac:dyDescent="0.4">
      <c r="X3820" s="20"/>
    </row>
    <row r="3821" spans="24:24" x14ac:dyDescent="0.4">
      <c r="X3821" s="20"/>
    </row>
    <row r="3822" spans="24:24" x14ac:dyDescent="0.4">
      <c r="X3822" s="20"/>
    </row>
    <row r="3823" spans="24:24" x14ac:dyDescent="0.4">
      <c r="X3823" s="20"/>
    </row>
    <row r="3824" spans="24:24" x14ac:dyDescent="0.4">
      <c r="X3824" s="20"/>
    </row>
    <row r="3825" spans="24:24" x14ac:dyDescent="0.4">
      <c r="X3825" s="20"/>
    </row>
    <row r="3826" spans="24:24" x14ac:dyDescent="0.4">
      <c r="X3826" s="20"/>
    </row>
    <row r="3827" spans="24:24" x14ac:dyDescent="0.4">
      <c r="X3827" s="20"/>
    </row>
    <row r="3828" spans="24:24" x14ac:dyDescent="0.4">
      <c r="X3828" s="20"/>
    </row>
    <row r="3829" spans="24:24" x14ac:dyDescent="0.4">
      <c r="X3829" s="20"/>
    </row>
    <row r="3830" spans="24:24" x14ac:dyDescent="0.4">
      <c r="X3830" s="20"/>
    </row>
    <row r="3831" spans="24:24" x14ac:dyDescent="0.4">
      <c r="X3831" s="20"/>
    </row>
    <row r="3832" spans="24:24" x14ac:dyDescent="0.4">
      <c r="X3832" s="20"/>
    </row>
    <row r="3833" spans="24:24" x14ac:dyDescent="0.4">
      <c r="X3833" s="20"/>
    </row>
    <row r="3834" spans="24:24" x14ac:dyDescent="0.4">
      <c r="X3834" s="20"/>
    </row>
    <row r="3835" spans="24:24" x14ac:dyDescent="0.4">
      <c r="X3835" s="20"/>
    </row>
    <row r="3836" spans="24:24" x14ac:dyDescent="0.4">
      <c r="X3836" s="20"/>
    </row>
    <row r="3837" spans="24:24" x14ac:dyDescent="0.4">
      <c r="X3837" s="20"/>
    </row>
    <row r="3838" spans="24:24" x14ac:dyDescent="0.4">
      <c r="X3838" s="20"/>
    </row>
    <row r="3839" spans="24:24" x14ac:dyDescent="0.4">
      <c r="X3839" s="20"/>
    </row>
    <row r="3840" spans="24:24" x14ac:dyDescent="0.4">
      <c r="X3840" s="20"/>
    </row>
    <row r="3841" spans="24:24" x14ac:dyDescent="0.4">
      <c r="X3841" s="20"/>
    </row>
    <row r="3842" spans="24:24" x14ac:dyDescent="0.4">
      <c r="X3842" s="20"/>
    </row>
    <row r="3843" spans="24:24" x14ac:dyDescent="0.4">
      <c r="X3843" s="20"/>
    </row>
    <row r="3844" spans="24:24" x14ac:dyDescent="0.4">
      <c r="X3844" s="20"/>
    </row>
    <row r="3845" spans="24:24" x14ac:dyDescent="0.4">
      <c r="X3845" s="20"/>
    </row>
    <row r="3846" spans="24:24" x14ac:dyDescent="0.4">
      <c r="X3846" s="20"/>
    </row>
    <row r="3847" spans="24:24" x14ac:dyDescent="0.4">
      <c r="X3847" s="20"/>
    </row>
    <row r="3848" spans="24:24" x14ac:dyDescent="0.4">
      <c r="X3848" s="20"/>
    </row>
    <row r="3849" spans="24:24" x14ac:dyDescent="0.4">
      <c r="X3849" s="20"/>
    </row>
    <row r="3850" spans="24:24" x14ac:dyDescent="0.4">
      <c r="X3850" s="20"/>
    </row>
    <row r="3851" spans="24:24" x14ac:dyDescent="0.4">
      <c r="X3851" s="20"/>
    </row>
    <row r="3852" spans="24:24" x14ac:dyDescent="0.4">
      <c r="X3852" s="20"/>
    </row>
    <row r="3853" spans="24:24" x14ac:dyDescent="0.4">
      <c r="X3853" s="20"/>
    </row>
    <row r="3854" spans="24:24" x14ac:dyDescent="0.4">
      <c r="X3854" s="20"/>
    </row>
    <row r="3855" spans="24:24" x14ac:dyDescent="0.4">
      <c r="X3855" s="20"/>
    </row>
    <row r="3856" spans="24:24" x14ac:dyDescent="0.4">
      <c r="X3856" s="20"/>
    </row>
    <row r="3857" spans="24:24" x14ac:dyDescent="0.4">
      <c r="X3857" s="20"/>
    </row>
    <row r="3858" spans="24:24" x14ac:dyDescent="0.4">
      <c r="X3858" s="20"/>
    </row>
    <row r="3859" spans="24:24" x14ac:dyDescent="0.4">
      <c r="X3859" s="20"/>
    </row>
    <row r="3860" spans="24:24" x14ac:dyDescent="0.4">
      <c r="X3860" s="20"/>
    </row>
    <row r="3861" spans="24:24" x14ac:dyDescent="0.4">
      <c r="X3861" s="20"/>
    </row>
    <row r="3862" spans="24:24" x14ac:dyDescent="0.4">
      <c r="X3862" s="20"/>
    </row>
    <row r="3863" spans="24:24" x14ac:dyDescent="0.4">
      <c r="X3863" s="20"/>
    </row>
    <row r="3864" spans="24:24" x14ac:dyDescent="0.4">
      <c r="X3864" s="20"/>
    </row>
    <row r="3865" spans="24:24" x14ac:dyDescent="0.4">
      <c r="X3865" s="20"/>
    </row>
    <row r="3866" spans="24:24" x14ac:dyDescent="0.4">
      <c r="X3866" s="20"/>
    </row>
    <row r="3867" spans="24:24" x14ac:dyDescent="0.4">
      <c r="X3867" s="20"/>
    </row>
    <row r="3868" spans="24:24" x14ac:dyDescent="0.4">
      <c r="X3868" s="20"/>
    </row>
    <row r="3869" spans="24:24" x14ac:dyDescent="0.4">
      <c r="X3869" s="20"/>
    </row>
    <row r="3870" spans="24:24" x14ac:dyDescent="0.4">
      <c r="X3870" s="20"/>
    </row>
    <row r="3871" spans="24:24" x14ac:dyDescent="0.4">
      <c r="X3871" s="20"/>
    </row>
    <row r="3872" spans="24:24" x14ac:dyDescent="0.4">
      <c r="X3872" s="20"/>
    </row>
    <row r="3873" spans="24:24" x14ac:dyDescent="0.4">
      <c r="X3873" s="20"/>
    </row>
    <row r="3874" spans="24:24" x14ac:dyDescent="0.4">
      <c r="X3874" s="20"/>
    </row>
    <row r="3875" spans="24:24" x14ac:dyDescent="0.4">
      <c r="X3875" s="20"/>
    </row>
    <row r="3876" spans="24:24" x14ac:dyDescent="0.4">
      <c r="X3876" s="20"/>
    </row>
    <row r="3877" spans="24:24" x14ac:dyDescent="0.4">
      <c r="X3877" s="20"/>
    </row>
    <row r="3878" spans="24:24" x14ac:dyDescent="0.4">
      <c r="X3878" s="20"/>
    </row>
    <row r="3879" spans="24:24" x14ac:dyDescent="0.4">
      <c r="X3879" s="20"/>
    </row>
    <row r="3880" spans="24:24" x14ac:dyDescent="0.4">
      <c r="X3880" s="20"/>
    </row>
    <row r="3881" spans="24:24" x14ac:dyDescent="0.4">
      <c r="X3881" s="20"/>
    </row>
    <row r="3882" spans="24:24" x14ac:dyDescent="0.4">
      <c r="X3882" s="20"/>
    </row>
    <row r="3883" spans="24:24" x14ac:dyDescent="0.4">
      <c r="X3883" s="20"/>
    </row>
    <row r="3884" spans="24:24" x14ac:dyDescent="0.4">
      <c r="X3884" s="20"/>
    </row>
    <row r="3885" spans="24:24" x14ac:dyDescent="0.4">
      <c r="X3885" s="20"/>
    </row>
    <row r="3886" spans="24:24" x14ac:dyDescent="0.4">
      <c r="X3886" s="20"/>
    </row>
    <row r="3887" spans="24:24" x14ac:dyDescent="0.4">
      <c r="X3887" s="20"/>
    </row>
    <row r="3888" spans="24:24" x14ac:dyDescent="0.4">
      <c r="X3888" s="20"/>
    </row>
    <row r="3889" spans="24:24" x14ac:dyDescent="0.4">
      <c r="X3889" s="20"/>
    </row>
    <row r="3890" spans="24:24" x14ac:dyDescent="0.4">
      <c r="X3890" s="20"/>
    </row>
    <row r="3891" spans="24:24" x14ac:dyDescent="0.4">
      <c r="X3891" s="20"/>
    </row>
    <row r="3892" spans="24:24" x14ac:dyDescent="0.4">
      <c r="X3892" s="20"/>
    </row>
    <row r="3893" spans="24:24" x14ac:dyDescent="0.4">
      <c r="X3893" s="20"/>
    </row>
    <row r="3894" spans="24:24" x14ac:dyDescent="0.4">
      <c r="X3894" s="20"/>
    </row>
    <row r="3895" spans="24:24" x14ac:dyDescent="0.4">
      <c r="X3895" s="20"/>
    </row>
    <row r="3896" spans="24:24" x14ac:dyDescent="0.4">
      <c r="X3896" s="20"/>
    </row>
    <row r="3897" spans="24:24" x14ac:dyDescent="0.4">
      <c r="X3897" s="20"/>
    </row>
    <row r="3898" spans="24:24" x14ac:dyDescent="0.4">
      <c r="X3898" s="20"/>
    </row>
    <row r="3899" spans="24:24" x14ac:dyDescent="0.4">
      <c r="X3899" s="20"/>
    </row>
    <row r="3900" spans="24:24" x14ac:dyDescent="0.4">
      <c r="X3900" s="20"/>
    </row>
    <row r="3901" spans="24:24" x14ac:dyDescent="0.4">
      <c r="X3901" s="20"/>
    </row>
    <row r="3902" spans="24:24" x14ac:dyDescent="0.4">
      <c r="X3902" s="20"/>
    </row>
    <row r="3903" spans="24:24" x14ac:dyDescent="0.4">
      <c r="X3903" s="20"/>
    </row>
    <row r="3904" spans="24:24" x14ac:dyDescent="0.4">
      <c r="X3904" s="20"/>
    </row>
    <row r="3905" spans="24:24" x14ac:dyDescent="0.4">
      <c r="X3905" s="20"/>
    </row>
    <row r="3906" spans="24:24" x14ac:dyDescent="0.4">
      <c r="X3906" s="20"/>
    </row>
    <row r="3907" spans="24:24" x14ac:dyDescent="0.4">
      <c r="X3907" s="20"/>
    </row>
    <row r="3908" spans="24:24" x14ac:dyDescent="0.4">
      <c r="X3908" s="20"/>
    </row>
    <row r="3909" spans="24:24" x14ac:dyDescent="0.4">
      <c r="X3909" s="20"/>
    </row>
    <row r="3910" spans="24:24" x14ac:dyDescent="0.4">
      <c r="X3910" s="20"/>
    </row>
    <row r="3911" spans="24:24" x14ac:dyDescent="0.4">
      <c r="X3911" s="20"/>
    </row>
    <row r="3912" spans="24:24" x14ac:dyDescent="0.4">
      <c r="X3912" s="20"/>
    </row>
    <row r="3913" spans="24:24" x14ac:dyDescent="0.4">
      <c r="X3913" s="20"/>
    </row>
    <row r="3914" spans="24:24" x14ac:dyDescent="0.4">
      <c r="X3914" s="20"/>
    </row>
    <row r="3915" spans="24:24" x14ac:dyDescent="0.4">
      <c r="X3915" s="20"/>
    </row>
    <row r="3916" spans="24:24" x14ac:dyDescent="0.4">
      <c r="X3916" s="20"/>
    </row>
    <row r="3917" spans="24:24" x14ac:dyDescent="0.4">
      <c r="X3917" s="20"/>
    </row>
    <row r="3918" spans="24:24" x14ac:dyDescent="0.4">
      <c r="X3918" s="20"/>
    </row>
    <row r="3919" spans="24:24" x14ac:dyDescent="0.4">
      <c r="X3919" s="20"/>
    </row>
    <row r="3920" spans="24:24" x14ac:dyDescent="0.4">
      <c r="X3920" s="20"/>
    </row>
    <row r="3921" spans="24:24" x14ac:dyDescent="0.4">
      <c r="X3921" s="20"/>
    </row>
    <row r="3922" spans="24:24" x14ac:dyDescent="0.4">
      <c r="X3922" s="20"/>
    </row>
    <row r="3923" spans="24:24" x14ac:dyDescent="0.4">
      <c r="X3923" s="20"/>
    </row>
    <row r="3924" spans="24:24" x14ac:dyDescent="0.4">
      <c r="X3924" s="20"/>
    </row>
    <row r="3925" spans="24:24" x14ac:dyDescent="0.4">
      <c r="X3925" s="20"/>
    </row>
    <row r="3926" spans="24:24" x14ac:dyDescent="0.4">
      <c r="X3926" s="20"/>
    </row>
    <row r="3927" spans="24:24" x14ac:dyDescent="0.4">
      <c r="X3927" s="20"/>
    </row>
    <row r="3928" spans="24:24" x14ac:dyDescent="0.4">
      <c r="X3928" s="20"/>
    </row>
    <row r="3929" spans="24:24" x14ac:dyDescent="0.4">
      <c r="X3929" s="20"/>
    </row>
    <row r="3930" spans="24:24" x14ac:dyDescent="0.4">
      <c r="X3930" s="20"/>
    </row>
    <row r="3931" spans="24:24" x14ac:dyDescent="0.4">
      <c r="X3931" s="20"/>
    </row>
    <row r="3932" spans="24:24" x14ac:dyDescent="0.4">
      <c r="X3932" s="20"/>
    </row>
    <row r="3933" spans="24:24" x14ac:dyDescent="0.4">
      <c r="X3933" s="20"/>
    </row>
    <row r="3934" spans="24:24" x14ac:dyDescent="0.4">
      <c r="X3934" s="20"/>
    </row>
    <row r="3935" spans="24:24" x14ac:dyDescent="0.4">
      <c r="X3935" s="20"/>
    </row>
    <row r="3936" spans="24:24" x14ac:dyDescent="0.4">
      <c r="X3936" s="20"/>
    </row>
    <row r="3937" spans="24:24" x14ac:dyDescent="0.4">
      <c r="X3937" s="20"/>
    </row>
    <row r="3938" spans="24:24" x14ac:dyDescent="0.4">
      <c r="X3938" s="20"/>
    </row>
    <row r="3939" spans="24:24" x14ac:dyDescent="0.4">
      <c r="X3939" s="20"/>
    </row>
    <row r="3940" spans="24:24" x14ac:dyDescent="0.4">
      <c r="X3940" s="20"/>
    </row>
    <row r="3941" spans="24:24" x14ac:dyDescent="0.4">
      <c r="X3941" s="20"/>
    </row>
    <row r="3942" spans="24:24" x14ac:dyDescent="0.4">
      <c r="X3942" s="20"/>
    </row>
    <row r="3943" spans="24:24" x14ac:dyDescent="0.4">
      <c r="X3943" s="20"/>
    </row>
    <row r="3944" spans="24:24" x14ac:dyDescent="0.4">
      <c r="X3944" s="20"/>
    </row>
    <row r="3945" spans="24:24" x14ac:dyDescent="0.4">
      <c r="X3945" s="20"/>
    </row>
    <row r="3946" spans="24:24" x14ac:dyDescent="0.4">
      <c r="X3946" s="20"/>
    </row>
    <row r="3947" spans="24:24" x14ac:dyDescent="0.4">
      <c r="X3947" s="20"/>
    </row>
    <row r="3948" spans="24:24" x14ac:dyDescent="0.4">
      <c r="X3948" s="20"/>
    </row>
    <row r="3949" spans="24:24" x14ac:dyDescent="0.4">
      <c r="X3949" s="20"/>
    </row>
    <row r="3950" spans="24:24" x14ac:dyDescent="0.4">
      <c r="X3950" s="20"/>
    </row>
    <row r="3951" spans="24:24" x14ac:dyDescent="0.4">
      <c r="X3951" s="20"/>
    </row>
    <row r="3952" spans="24:24" x14ac:dyDescent="0.4">
      <c r="X3952" s="20"/>
    </row>
    <row r="3953" spans="24:24" x14ac:dyDescent="0.4">
      <c r="X3953" s="20"/>
    </row>
    <row r="3954" spans="24:24" x14ac:dyDescent="0.4">
      <c r="X3954" s="20"/>
    </row>
    <row r="3955" spans="24:24" x14ac:dyDescent="0.4">
      <c r="X3955" s="20"/>
    </row>
    <row r="3956" spans="24:24" x14ac:dyDescent="0.4">
      <c r="X3956" s="20"/>
    </row>
    <row r="3957" spans="24:24" x14ac:dyDescent="0.4">
      <c r="X3957" s="20"/>
    </row>
    <row r="3958" spans="24:24" x14ac:dyDescent="0.4">
      <c r="X3958" s="20"/>
    </row>
    <row r="3959" spans="24:24" x14ac:dyDescent="0.4">
      <c r="X3959" s="20"/>
    </row>
    <row r="3960" spans="24:24" x14ac:dyDescent="0.4">
      <c r="X3960" s="20"/>
    </row>
    <row r="3961" spans="24:24" x14ac:dyDescent="0.4">
      <c r="X3961" s="20"/>
    </row>
    <row r="3962" spans="24:24" x14ac:dyDescent="0.4">
      <c r="X3962" s="20"/>
    </row>
    <row r="3963" spans="24:24" x14ac:dyDescent="0.4">
      <c r="X3963" s="20"/>
    </row>
    <row r="3964" spans="24:24" x14ac:dyDescent="0.4">
      <c r="X3964" s="20"/>
    </row>
    <row r="3965" spans="24:24" x14ac:dyDescent="0.4">
      <c r="X3965" s="20"/>
    </row>
    <row r="3966" spans="24:24" x14ac:dyDescent="0.4">
      <c r="X3966" s="20"/>
    </row>
    <row r="3967" spans="24:24" x14ac:dyDescent="0.4">
      <c r="X3967" s="20"/>
    </row>
    <row r="3968" spans="24:24" x14ac:dyDescent="0.4">
      <c r="X3968" s="20"/>
    </row>
    <row r="3969" spans="24:24" x14ac:dyDescent="0.4">
      <c r="X3969" s="20"/>
    </row>
    <row r="3970" spans="24:24" x14ac:dyDescent="0.4">
      <c r="X3970" s="20"/>
    </row>
    <row r="3971" spans="24:24" x14ac:dyDescent="0.4">
      <c r="X3971" s="20"/>
    </row>
    <row r="3972" spans="24:24" x14ac:dyDescent="0.4">
      <c r="X3972" s="20"/>
    </row>
    <row r="3973" spans="24:24" x14ac:dyDescent="0.4">
      <c r="X3973" s="20"/>
    </row>
    <row r="3974" spans="24:24" x14ac:dyDescent="0.4">
      <c r="X3974" s="20"/>
    </row>
    <row r="3975" spans="24:24" x14ac:dyDescent="0.4">
      <c r="X3975" s="20"/>
    </row>
    <row r="3976" spans="24:24" x14ac:dyDescent="0.4">
      <c r="X3976" s="20"/>
    </row>
    <row r="3977" spans="24:24" x14ac:dyDescent="0.4">
      <c r="X3977" s="20"/>
    </row>
    <row r="3978" spans="24:24" x14ac:dyDescent="0.4">
      <c r="X3978" s="20"/>
    </row>
    <row r="3979" spans="24:24" x14ac:dyDescent="0.4">
      <c r="X3979" s="20"/>
    </row>
    <row r="3980" spans="24:24" x14ac:dyDescent="0.4">
      <c r="X3980" s="20"/>
    </row>
    <row r="3981" spans="24:24" x14ac:dyDescent="0.4">
      <c r="X3981" s="20"/>
    </row>
    <row r="3982" spans="24:24" x14ac:dyDescent="0.4">
      <c r="X3982" s="20"/>
    </row>
    <row r="3983" spans="24:24" x14ac:dyDescent="0.4">
      <c r="X3983" s="20"/>
    </row>
    <row r="3984" spans="24:24" x14ac:dyDescent="0.4">
      <c r="X3984" s="20"/>
    </row>
    <row r="3985" spans="24:24" x14ac:dyDescent="0.4">
      <c r="X3985" s="20"/>
    </row>
    <row r="3986" spans="24:24" x14ac:dyDescent="0.4">
      <c r="X3986" s="20"/>
    </row>
    <row r="3987" spans="24:24" x14ac:dyDescent="0.4">
      <c r="X3987" s="20"/>
    </row>
    <row r="3988" spans="24:24" x14ac:dyDescent="0.4">
      <c r="X3988" s="20"/>
    </row>
    <row r="3989" spans="24:24" x14ac:dyDescent="0.4">
      <c r="X3989" s="20"/>
    </row>
    <row r="3990" spans="24:24" x14ac:dyDescent="0.4">
      <c r="X3990" s="20"/>
    </row>
    <row r="3991" spans="24:24" x14ac:dyDescent="0.4">
      <c r="X3991" s="20"/>
    </row>
    <row r="3992" spans="24:24" x14ac:dyDescent="0.4">
      <c r="X3992" s="20"/>
    </row>
    <row r="3993" spans="24:24" x14ac:dyDescent="0.4">
      <c r="X3993" s="20"/>
    </row>
    <row r="3994" spans="24:24" x14ac:dyDescent="0.4">
      <c r="X3994" s="20"/>
    </row>
    <row r="3995" spans="24:24" x14ac:dyDescent="0.4">
      <c r="X3995" s="20"/>
    </row>
    <row r="3996" spans="24:24" x14ac:dyDescent="0.4">
      <c r="X3996" s="20"/>
    </row>
    <row r="3997" spans="24:24" x14ac:dyDescent="0.4">
      <c r="X3997" s="20"/>
    </row>
    <row r="3998" spans="24:24" x14ac:dyDescent="0.4">
      <c r="X3998" s="20"/>
    </row>
    <row r="3999" spans="24:24" x14ac:dyDescent="0.4">
      <c r="X3999" s="20"/>
    </row>
    <row r="4000" spans="24:24" x14ac:dyDescent="0.4">
      <c r="X4000" s="20"/>
    </row>
    <row r="4001" spans="24:24" x14ac:dyDescent="0.4">
      <c r="X4001" s="20"/>
    </row>
    <row r="4002" spans="24:24" x14ac:dyDescent="0.4">
      <c r="X4002" s="20"/>
    </row>
    <row r="4003" spans="24:24" x14ac:dyDescent="0.4">
      <c r="X4003" s="20"/>
    </row>
    <row r="4004" spans="24:24" x14ac:dyDescent="0.4">
      <c r="X4004" s="20"/>
    </row>
    <row r="4005" spans="24:24" x14ac:dyDescent="0.4">
      <c r="X4005" s="20"/>
    </row>
    <row r="4006" spans="24:24" x14ac:dyDescent="0.4">
      <c r="X4006" s="20"/>
    </row>
    <row r="4007" spans="24:24" x14ac:dyDescent="0.4">
      <c r="X4007" s="20"/>
    </row>
    <row r="4008" spans="24:24" x14ac:dyDescent="0.4">
      <c r="X4008" s="20"/>
    </row>
    <row r="4009" spans="24:24" x14ac:dyDescent="0.4">
      <c r="X4009" s="20"/>
    </row>
    <row r="4010" spans="24:24" x14ac:dyDescent="0.4">
      <c r="X4010" s="20"/>
    </row>
    <row r="4011" spans="24:24" x14ac:dyDescent="0.4">
      <c r="X4011" s="20"/>
    </row>
    <row r="4012" spans="24:24" x14ac:dyDescent="0.4">
      <c r="X4012" s="20"/>
    </row>
    <row r="4013" spans="24:24" x14ac:dyDescent="0.4">
      <c r="X4013" s="20"/>
    </row>
    <row r="4014" spans="24:24" x14ac:dyDescent="0.4">
      <c r="X4014" s="20"/>
    </row>
    <row r="4015" spans="24:24" x14ac:dyDescent="0.4">
      <c r="X4015" s="20"/>
    </row>
    <row r="4016" spans="24:24" x14ac:dyDescent="0.4">
      <c r="X4016" s="20"/>
    </row>
    <row r="4017" spans="24:24" x14ac:dyDescent="0.4">
      <c r="X4017" s="20"/>
    </row>
    <row r="4018" spans="24:24" x14ac:dyDescent="0.4">
      <c r="X4018" s="20"/>
    </row>
    <row r="4019" spans="24:24" x14ac:dyDescent="0.4">
      <c r="X4019" s="20"/>
    </row>
    <row r="4020" spans="24:24" x14ac:dyDescent="0.4">
      <c r="X4020" s="20"/>
    </row>
    <row r="4021" spans="24:24" x14ac:dyDescent="0.4">
      <c r="X4021" s="20"/>
    </row>
    <row r="4022" spans="24:24" x14ac:dyDescent="0.4">
      <c r="X4022" s="20"/>
    </row>
    <row r="4023" spans="24:24" x14ac:dyDescent="0.4">
      <c r="X4023" s="20"/>
    </row>
    <row r="4024" spans="24:24" x14ac:dyDescent="0.4">
      <c r="X4024" s="20"/>
    </row>
    <row r="4025" spans="24:24" x14ac:dyDescent="0.4">
      <c r="X4025" s="20"/>
    </row>
    <row r="4026" spans="24:24" x14ac:dyDescent="0.4">
      <c r="X4026" s="20"/>
    </row>
    <row r="4027" spans="24:24" x14ac:dyDescent="0.4">
      <c r="X4027" s="20"/>
    </row>
    <row r="4028" spans="24:24" x14ac:dyDescent="0.4">
      <c r="X4028" s="20"/>
    </row>
    <row r="4029" spans="24:24" x14ac:dyDescent="0.4">
      <c r="X4029" s="20"/>
    </row>
    <row r="4030" spans="24:24" x14ac:dyDescent="0.4">
      <c r="X4030" s="20"/>
    </row>
    <row r="4031" spans="24:24" x14ac:dyDescent="0.4">
      <c r="X4031" s="20"/>
    </row>
    <row r="4032" spans="24:24" x14ac:dyDescent="0.4">
      <c r="X4032" s="20"/>
    </row>
    <row r="4033" spans="24:24" x14ac:dyDescent="0.4">
      <c r="X4033" s="20"/>
    </row>
    <row r="4034" spans="24:24" x14ac:dyDescent="0.4">
      <c r="X4034" s="20"/>
    </row>
    <row r="4035" spans="24:24" x14ac:dyDescent="0.4">
      <c r="X4035" s="20"/>
    </row>
    <row r="4036" spans="24:24" x14ac:dyDescent="0.4">
      <c r="X4036" s="20"/>
    </row>
    <row r="4037" spans="24:24" x14ac:dyDescent="0.4">
      <c r="X4037" s="20"/>
    </row>
    <row r="4038" spans="24:24" x14ac:dyDescent="0.4">
      <c r="X4038" s="20"/>
    </row>
    <row r="4039" spans="24:24" x14ac:dyDescent="0.4">
      <c r="X4039" s="20"/>
    </row>
    <row r="4040" spans="24:24" x14ac:dyDescent="0.4">
      <c r="X4040" s="20"/>
    </row>
    <row r="4041" spans="24:24" x14ac:dyDescent="0.4">
      <c r="X4041" s="20"/>
    </row>
    <row r="4042" spans="24:24" x14ac:dyDescent="0.4">
      <c r="X4042" s="20"/>
    </row>
    <row r="4043" spans="24:24" x14ac:dyDescent="0.4">
      <c r="X4043" s="20"/>
    </row>
    <row r="4044" spans="24:24" x14ac:dyDescent="0.4">
      <c r="X4044" s="20"/>
    </row>
    <row r="4045" spans="24:24" x14ac:dyDescent="0.4">
      <c r="X4045" s="20"/>
    </row>
    <row r="4046" spans="24:24" x14ac:dyDescent="0.4">
      <c r="X4046" s="20"/>
    </row>
    <row r="4047" spans="24:24" x14ac:dyDescent="0.4">
      <c r="X4047" s="20"/>
    </row>
    <row r="4048" spans="24:24" x14ac:dyDescent="0.4">
      <c r="X4048" s="20"/>
    </row>
    <row r="4049" spans="24:24" x14ac:dyDescent="0.4">
      <c r="X4049" s="20"/>
    </row>
    <row r="4050" spans="24:24" x14ac:dyDescent="0.4">
      <c r="X4050" s="20"/>
    </row>
    <row r="4051" spans="24:24" x14ac:dyDescent="0.4">
      <c r="X4051" s="20"/>
    </row>
    <row r="4052" spans="24:24" x14ac:dyDescent="0.4">
      <c r="X4052" s="20"/>
    </row>
    <row r="4053" spans="24:24" x14ac:dyDescent="0.4">
      <c r="X4053" s="20"/>
    </row>
    <row r="4054" spans="24:24" x14ac:dyDescent="0.4">
      <c r="X4054" s="20"/>
    </row>
    <row r="4055" spans="24:24" x14ac:dyDescent="0.4">
      <c r="X4055" s="20"/>
    </row>
    <row r="4056" spans="24:24" x14ac:dyDescent="0.4">
      <c r="X4056" s="20"/>
    </row>
    <row r="4057" spans="24:24" x14ac:dyDescent="0.4">
      <c r="X4057" s="20"/>
    </row>
    <row r="4058" spans="24:24" x14ac:dyDescent="0.4">
      <c r="X4058" s="20"/>
    </row>
    <row r="4059" spans="24:24" x14ac:dyDescent="0.4">
      <c r="X4059" s="20"/>
    </row>
    <row r="4060" spans="24:24" x14ac:dyDescent="0.4">
      <c r="X4060" s="20"/>
    </row>
    <row r="4061" spans="24:24" x14ac:dyDescent="0.4">
      <c r="X4061" s="20"/>
    </row>
    <row r="4062" spans="24:24" x14ac:dyDescent="0.4">
      <c r="X4062" s="20"/>
    </row>
    <row r="4063" spans="24:24" x14ac:dyDescent="0.4">
      <c r="X4063" s="20"/>
    </row>
    <row r="4064" spans="24:24" x14ac:dyDescent="0.4">
      <c r="X4064" s="20"/>
    </row>
    <row r="4065" spans="24:24" x14ac:dyDescent="0.4">
      <c r="X4065" s="20"/>
    </row>
    <row r="4066" spans="24:24" x14ac:dyDescent="0.4">
      <c r="X4066" s="20"/>
    </row>
    <row r="4067" spans="24:24" x14ac:dyDescent="0.4">
      <c r="X4067" s="20"/>
    </row>
    <row r="4068" spans="24:24" x14ac:dyDescent="0.4">
      <c r="X4068" s="20"/>
    </row>
    <row r="4069" spans="24:24" x14ac:dyDescent="0.4">
      <c r="X4069" s="20"/>
    </row>
    <row r="4070" spans="24:24" x14ac:dyDescent="0.4">
      <c r="X4070" s="20"/>
    </row>
    <row r="4071" spans="24:24" x14ac:dyDescent="0.4">
      <c r="X4071" s="20"/>
    </row>
    <row r="4072" spans="24:24" x14ac:dyDescent="0.4">
      <c r="X4072" s="20"/>
    </row>
    <row r="4073" spans="24:24" x14ac:dyDescent="0.4">
      <c r="X4073" s="20"/>
    </row>
    <row r="4074" spans="24:24" x14ac:dyDescent="0.4">
      <c r="X4074" s="20"/>
    </row>
    <row r="4075" spans="24:24" x14ac:dyDescent="0.4">
      <c r="X4075" s="20"/>
    </row>
    <row r="4076" spans="24:24" x14ac:dyDescent="0.4">
      <c r="X4076" s="20"/>
    </row>
    <row r="4077" spans="24:24" x14ac:dyDescent="0.4">
      <c r="X4077" s="20"/>
    </row>
    <row r="4078" spans="24:24" x14ac:dyDescent="0.4">
      <c r="X4078" s="20"/>
    </row>
    <row r="4079" spans="24:24" x14ac:dyDescent="0.4">
      <c r="X4079" s="20"/>
    </row>
    <row r="4080" spans="24:24" x14ac:dyDescent="0.4">
      <c r="X4080" s="20"/>
    </row>
    <row r="4081" spans="24:24" x14ac:dyDescent="0.4">
      <c r="X4081" s="20"/>
    </row>
    <row r="4082" spans="24:24" x14ac:dyDescent="0.4">
      <c r="X4082" s="20"/>
    </row>
    <row r="4083" spans="24:24" x14ac:dyDescent="0.4">
      <c r="X4083" s="20"/>
    </row>
    <row r="4084" spans="24:24" x14ac:dyDescent="0.4">
      <c r="X4084" s="20"/>
    </row>
    <row r="4085" spans="24:24" x14ac:dyDescent="0.4">
      <c r="X4085" s="20"/>
    </row>
    <row r="4086" spans="24:24" x14ac:dyDescent="0.4">
      <c r="X4086" s="20"/>
    </row>
    <row r="4087" spans="24:24" x14ac:dyDescent="0.4">
      <c r="X4087" s="20"/>
    </row>
    <row r="4088" spans="24:24" x14ac:dyDescent="0.4">
      <c r="X4088" s="20"/>
    </row>
    <row r="4089" spans="24:24" x14ac:dyDescent="0.4">
      <c r="X4089" s="20"/>
    </row>
    <row r="4090" spans="24:24" x14ac:dyDescent="0.4">
      <c r="X4090" s="20"/>
    </row>
    <row r="4091" spans="24:24" x14ac:dyDescent="0.4">
      <c r="X4091" s="20"/>
    </row>
    <row r="4092" spans="24:24" x14ac:dyDescent="0.4">
      <c r="X4092" s="20"/>
    </row>
    <row r="4093" spans="24:24" x14ac:dyDescent="0.4">
      <c r="X4093" s="20"/>
    </row>
    <row r="4094" spans="24:24" x14ac:dyDescent="0.4">
      <c r="X4094" s="20"/>
    </row>
    <row r="4095" spans="24:24" x14ac:dyDescent="0.4">
      <c r="X4095" s="20"/>
    </row>
    <row r="4096" spans="24:24" x14ac:dyDescent="0.4">
      <c r="X4096" s="20"/>
    </row>
    <row r="4097" spans="24:24" x14ac:dyDescent="0.4">
      <c r="X4097" s="20"/>
    </row>
    <row r="4098" spans="24:24" x14ac:dyDescent="0.4">
      <c r="X4098" s="20"/>
    </row>
    <row r="4099" spans="24:24" x14ac:dyDescent="0.4">
      <c r="X4099" s="20"/>
    </row>
    <row r="4100" spans="24:24" x14ac:dyDescent="0.4">
      <c r="X4100" s="20"/>
    </row>
    <row r="4101" spans="24:24" x14ac:dyDescent="0.4">
      <c r="X4101" s="20"/>
    </row>
    <row r="4102" spans="24:24" x14ac:dyDescent="0.4">
      <c r="X4102" s="20"/>
    </row>
    <row r="4103" spans="24:24" x14ac:dyDescent="0.4">
      <c r="X4103" s="20"/>
    </row>
    <row r="4104" spans="24:24" x14ac:dyDescent="0.4">
      <c r="X4104" s="20"/>
    </row>
    <row r="4105" spans="24:24" x14ac:dyDescent="0.4">
      <c r="X4105" s="20"/>
    </row>
    <row r="4106" spans="24:24" x14ac:dyDescent="0.4">
      <c r="X4106" s="20"/>
    </row>
    <row r="4107" spans="24:24" x14ac:dyDescent="0.4">
      <c r="X4107" s="20"/>
    </row>
    <row r="4108" spans="24:24" x14ac:dyDescent="0.4">
      <c r="X4108" s="20"/>
    </row>
    <row r="4109" spans="24:24" x14ac:dyDescent="0.4">
      <c r="X4109" s="20"/>
    </row>
    <row r="4110" spans="24:24" x14ac:dyDescent="0.4">
      <c r="X4110" s="20"/>
    </row>
    <row r="4111" spans="24:24" x14ac:dyDescent="0.4">
      <c r="X4111" s="20"/>
    </row>
    <row r="4112" spans="24:24" x14ac:dyDescent="0.4">
      <c r="X4112" s="20"/>
    </row>
    <row r="4113" spans="24:24" x14ac:dyDescent="0.4">
      <c r="X4113" s="20"/>
    </row>
    <row r="4114" spans="24:24" x14ac:dyDescent="0.4">
      <c r="X4114" s="20"/>
    </row>
    <row r="4115" spans="24:24" x14ac:dyDescent="0.4">
      <c r="X4115" s="20"/>
    </row>
    <row r="4116" spans="24:24" x14ac:dyDescent="0.4">
      <c r="X4116" s="20"/>
    </row>
    <row r="4117" spans="24:24" x14ac:dyDescent="0.4">
      <c r="X4117" s="20"/>
    </row>
    <row r="4118" spans="24:24" x14ac:dyDescent="0.4">
      <c r="X4118" s="20"/>
    </row>
    <row r="4119" spans="24:24" x14ac:dyDescent="0.4">
      <c r="X4119" s="20"/>
    </row>
    <row r="4120" spans="24:24" x14ac:dyDescent="0.4">
      <c r="X4120" s="20"/>
    </row>
    <row r="4121" spans="24:24" x14ac:dyDescent="0.4">
      <c r="X4121" s="20"/>
    </row>
    <row r="4122" spans="24:24" x14ac:dyDescent="0.4">
      <c r="X4122" s="20"/>
    </row>
    <row r="4123" spans="24:24" x14ac:dyDescent="0.4">
      <c r="X4123" s="20"/>
    </row>
    <row r="4124" spans="24:24" x14ac:dyDescent="0.4">
      <c r="X4124" s="20"/>
    </row>
    <row r="4125" spans="24:24" x14ac:dyDescent="0.4">
      <c r="X4125" s="20"/>
    </row>
    <row r="4126" spans="24:24" x14ac:dyDescent="0.4">
      <c r="X4126" s="20"/>
    </row>
    <row r="4127" spans="24:24" x14ac:dyDescent="0.4">
      <c r="X4127" s="20"/>
    </row>
    <row r="4128" spans="24:24" x14ac:dyDescent="0.4">
      <c r="X4128" s="20"/>
    </row>
    <row r="4129" spans="24:24" x14ac:dyDescent="0.4">
      <c r="X4129" s="20"/>
    </row>
    <row r="4130" spans="24:24" x14ac:dyDescent="0.4">
      <c r="X4130" s="20"/>
    </row>
    <row r="4131" spans="24:24" x14ac:dyDescent="0.4">
      <c r="X4131" s="20"/>
    </row>
    <row r="4132" spans="24:24" x14ac:dyDescent="0.4">
      <c r="X4132" s="20"/>
    </row>
    <row r="4133" spans="24:24" x14ac:dyDescent="0.4">
      <c r="X4133" s="20"/>
    </row>
    <row r="4134" spans="24:24" x14ac:dyDescent="0.4">
      <c r="X4134" s="20"/>
    </row>
    <row r="4135" spans="24:24" x14ac:dyDescent="0.4">
      <c r="X4135" s="20"/>
    </row>
    <row r="4136" spans="24:24" x14ac:dyDescent="0.4">
      <c r="X4136" s="20"/>
    </row>
    <row r="4137" spans="24:24" x14ac:dyDescent="0.4">
      <c r="X4137" s="20"/>
    </row>
    <row r="4138" spans="24:24" x14ac:dyDescent="0.4">
      <c r="X4138" s="20"/>
    </row>
    <row r="4139" spans="24:24" x14ac:dyDescent="0.4">
      <c r="X4139" s="20"/>
    </row>
    <row r="4140" spans="24:24" x14ac:dyDescent="0.4">
      <c r="X4140" s="20"/>
    </row>
    <row r="4141" spans="24:24" x14ac:dyDescent="0.4">
      <c r="X4141" s="20"/>
    </row>
    <row r="4142" spans="24:24" x14ac:dyDescent="0.4">
      <c r="X4142" s="20"/>
    </row>
    <row r="4143" spans="24:24" x14ac:dyDescent="0.4">
      <c r="X4143" s="20"/>
    </row>
    <row r="4144" spans="24:24" x14ac:dyDescent="0.4">
      <c r="X4144" s="20"/>
    </row>
    <row r="4145" spans="24:24" x14ac:dyDescent="0.4">
      <c r="X4145" s="20"/>
    </row>
    <row r="4146" spans="24:24" x14ac:dyDescent="0.4">
      <c r="X4146" s="20"/>
    </row>
    <row r="4147" spans="24:24" x14ac:dyDescent="0.4">
      <c r="X4147" s="20"/>
    </row>
    <row r="4148" spans="24:24" x14ac:dyDescent="0.4">
      <c r="X4148" s="20"/>
    </row>
    <row r="4149" spans="24:24" x14ac:dyDescent="0.4">
      <c r="X4149" s="20"/>
    </row>
    <row r="4150" spans="24:24" x14ac:dyDescent="0.4">
      <c r="X4150" s="20"/>
    </row>
    <row r="4151" spans="24:24" x14ac:dyDescent="0.4">
      <c r="X4151" s="20"/>
    </row>
    <row r="4152" spans="24:24" x14ac:dyDescent="0.4">
      <c r="X4152" s="20"/>
    </row>
    <row r="4153" spans="24:24" x14ac:dyDescent="0.4">
      <c r="X4153" s="20"/>
    </row>
    <row r="4154" spans="24:24" x14ac:dyDescent="0.4">
      <c r="X4154" s="20"/>
    </row>
    <row r="4155" spans="24:24" x14ac:dyDescent="0.4">
      <c r="X4155" s="20"/>
    </row>
    <row r="4156" spans="24:24" x14ac:dyDescent="0.4">
      <c r="X4156" s="20"/>
    </row>
    <row r="4157" spans="24:24" x14ac:dyDescent="0.4">
      <c r="X4157" s="20"/>
    </row>
    <row r="4158" spans="24:24" x14ac:dyDescent="0.4">
      <c r="X4158" s="20"/>
    </row>
    <row r="4159" spans="24:24" x14ac:dyDescent="0.4">
      <c r="X4159" s="20"/>
    </row>
    <row r="4160" spans="24:24" x14ac:dyDescent="0.4">
      <c r="X4160" s="20"/>
    </row>
    <row r="4161" spans="24:24" x14ac:dyDescent="0.4">
      <c r="X4161" s="20"/>
    </row>
    <row r="4162" spans="24:24" x14ac:dyDescent="0.4">
      <c r="X4162" s="20"/>
    </row>
    <row r="4163" spans="24:24" x14ac:dyDescent="0.4">
      <c r="X4163" s="20"/>
    </row>
    <row r="4164" spans="24:24" x14ac:dyDescent="0.4">
      <c r="X4164" s="20"/>
    </row>
    <row r="4165" spans="24:24" x14ac:dyDescent="0.4">
      <c r="X4165" s="20"/>
    </row>
    <row r="4166" spans="24:24" x14ac:dyDescent="0.4">
      <c r="X4166" s="20"/>
    </row>
    <row r="4167" spans="24:24" x14ac:dyDescent="0.4">
      <c r="X4167" s="20"/>
    </row>
    <row r="4168" spans="24:24" x14ac:dyDescent="0.4">
      <c r="X4168" s="20"/>
    </row>
    <row r="4169" spans="24:24" x14ac:dyDescent="0.4">
      <c r="X4169" s="20"/>
    </row>
    <row r="4170" spans="24:24" x14ac:dyDescent="0.4">
      <c r="X4170" s="20"/>
    </row>
    <row r="4171" spans="24:24" x14ac:dyDescent="0.4">
      <c r="X4171" s="20"/>
    </row>
    <row r="4172" spans="24:24" x14ac:dyDescent="0.4">
      <c r="X4172" s="20"/>
    </row>
    <row r="4173" spans="24:24" x14ac:dyDescent="0.4">
      <c r="X4173" s="20"/>
    </row>
    <row r="4174" spans="24:24" x14ac:dyDescent="0.4">
      <c r="X4174" s="20"/>
    </row>
    <row r="4175" spans="24:24" x14ac:dyDescent="0.4">
      <c r="X4175" s="20"/>
    </row>
    <row r="4176" spans="24:24" x14ac:dyDescent="0.4">
      <c r="X4176" s="20"/>
    </row>
    <row r="4177" spans="24:24" x14ac:dyDescent="0.4">
      <c r="X4177" s="20"/>
    </row>
    <row r="4178" spans="24:24" x14ac:dyDescent="0.4">
      <c r="X4178" s="20"/>
    </row>
    <row r="4179" spans="24:24" x14ac:dyDescent="0.4">
      <c r="X4179" s="20"/>
    </row>
    <row r="4180" spans="24:24" x14ac:dyDescent="0.4">
      <c r="X4180" s="20"/>
    </row>
    <row r="4181" spans="24:24" x14ac:dyDescent="0.4">
      <c r="X4181" s="20"/>
    </row>
    <row r="4182" spans="24:24" x14ac:dyDescent="0.4">
      <c r="X4182" s="20"/>
    </row>
    <row r="4183" spans="24:24" x14ac:dyDescent="0.4">
      <c r="X4183" s="20"/>
    </row>
    <row r="4184" spans="24:24" x14ac:dyDescent="0.4">
      <c r="X4184" s="20"/>
    </row>
    <row r="4185" spans="24:24" x14ac:dyDescent="0.4">
      <c r="X4185" s="20"/>
    </row>
    <row r="4186" spans="24:24" x14ac:dyDescent="0.4">
      <c r="X4186" s="20"/>
    </row>
    <row r="4187" spans="24:24" x14ac:dyDescent="0.4">
      <c r="X4187" s="20"/>
    </row>
    <row r="4188" spans="24:24" x14ac:dyDescent="0.4">
      <c r="X4188" s="20"/>
    </row>
    <row r="4189" spans="24:24" x14ac:dyDescent="0.4">
      <c r="X4189" s="20"/>
    </row>
    <row r="4190" spans="24:24" x14ac:dyDescent="0.4">
      <c r="X4190" s="20"/>
    </row>
    <row r="4191" spans="24:24" x14ac:dyDescent="0.4">
      <c r="X4191" s="20"/>
    </row>
    <row r="4192" spans="24:24" x14ac:dyDescent="0.4">
      <c r="X4192" s="20"/>
    </row>
    <row r="4193" spans="24:24" x14ac:dyDescent="0.4">
      <c r="X4193" s="20"/>
    </row>
    <row r="4194" spans="24:24" x14ac:dyDescent="0.4">
      <c r="X4194" s="20"/>
    </row>
    <row r="4195" spans="24:24" x14ac:dyDescent="0.4">
      <c r="X4195" s="20"/>
    </row>
    <row r="4196" spans="24:24" x14ac:dyDescent="0.4">
      <c r="X4196" s="20"/>
    </row>
    <row r="4197" spans="24:24" x14ac:dyDescent="0.4">
      <c r="X4197" s="20"/>
    </row>
    <row r="4198" spans="24:24" x14ac:dyDescent="0.4">
      <c r="X4198" s="20"/>
    </row>
    <row r="4199" spans="24:24" x14ac:dyDescent="0.4">
      <c r="X4199" s="20"/>
    </row>
    <row r="4200" spans="24:24" x14ac:dyDescent="0.4">
      <c r="X4200" s="20"/>
    </row>
    <row r="4201" spans="24:24" x14ac:dyDescent="0.4">
      <c r="X4201" s="20"/>
    </row>
    <row r="4202" spans="24:24" x14ac:dyDescent="0.4">
      <c r="X4202" s="20"/>
    </row>
    <row r="4203" spans="24:24" x14ac:dyDescent="0.4">
      <c r="X4203" s="20"/>
    </row>
    <row r="4204" spans="24:24" x14ac:dyDescent="0.4">
      <c r="X4204" s="20"/>
    </row>
    <row r="4205" spans="24:24" x14ac:dyDescent="0.4">
      <c r="X4205" s="20"/>
    </row>
    <row r="4206" spans="24:24" x14ac:dyDescent="0.4">
      <c r="X4206" s="20"/>
    </row>
    <row r="4207" spans="24:24" x14ac:dyDescent="0.4">
      <c r="X4207" s="20"/>
    </row>
    <row r="4208" spans="24:24" x14ac:dyDescent="0.4">
      <c r="X4208" s="20"/>
    </row>
    <row r="4209" spans="24:24" x14ac:dyDescent="0.4">
      <c r="X4209" s="20"/>
    </row>
    <row r="4210" spans="24:24" x14ac:dyDescent="0.4">
      <c r="X4210" s="20"/>
    </row>
    <row r="4211" spans="24:24" x14ac:dyDescent="0.4">
      <c r="X4211" s="20"/>
    </row>
    <row r="4212" spans="24:24" x14ac:dyDescent="0.4">
      <c r="X4212" s="20"/>
    </row>
    <row r="4213" spans="24:24" x14ac:dyDescent="0.4">
      <c r="X4213" s="20"/>
    </row>
    <row r="4214" spans="24:24" x14ac:dyDescent="0.4">
      <c r="X4214" s="20"/>
    </row>
    <row r="4215" spans="24:24" x14ac:dyDescent="0.4">
      <c r="X4215" s="20"/>
    </row>
    <row r="4216" spans="24:24" x14ac:dyDescent="0.4">
      <c r="X4216" s="20"/>
    </row>
    <row r="4217" spans="24:24" x14ac:dyDescent="0.4">
      <c r="X4217" s="20"/>
    </row>
    <row r="4218" spans="24:24" x14ac:dyDescent="0.4">
      <c r="X4218" s="20"/>
    </row>
    <row r="4219" spans="24:24" x14ac:dyDescent="0.4">
      <c r="X4219" s="20"/>
    </row>
    <row r="4220" spans="24:24" x14ac:dyDescent="0.4">
      <c r="X4220" s="20"/>
    </row>
    <row r="4221" spans="24:24" x14ac:dyDescent="0.4">
      <c r="X4221" s="20"/>
    </row>
    <row r="4222" spans="24:24" x14ac:dyDescent="0.4">
      <c r="X4222" s="20"/>
    </row>
    <row r="4223" spans="24:24" x14ac:dyDescent="0.4">
      <c r="X4223" s="20"/>
    </row>
    <row r="4224" spans="24:24" x14ac:dyDescent="0.4">
      <c r="X4224" s="20"/>
    </row>
    <row r="4225" spans="24:24" x14ac:dyDescent="0.4">
      <c r="X4225" s="20"/>
    </row>
    <row r="4226" spans="24:24" x14ac:dyDescent="0.4">
      <c r="X4226" s="20"/>
    </row>
    <row r="4227" spans="24:24" x14ac:dyDescent="0.4">
      <c r="X4227" s="20"/>
    </row>
    <row r="4228" spans="24:24" x14ac:dyDescent="0.4">
      <c r="X4228" s="20"/>
    </row>
    <row r="4229" spans="24:24" x14ac:dyDescent="0.4">
      <c r="X4229" s="20"/>
    </row>
    <row r="4230" spans="24:24" x14ac:dyDescent="0.4">
      <c r="X4230" s="20"/>
    </row>
    <row r="4231" spans="24:24" x14ac:dyDescent="0.4">
      <c r="X4231" s="20"/>
    </row>
    <row r="4232" spans="24:24" x14ac:dyDescent="0.4">
      <c r="X4232" s="20"/>
    </row>
    <row r="4233" spans="24:24" x14ac:dyDescent="0.4">
      <c r="X4233" s="20"/>
    </row>
    <row r="4234" spans="24:24" x14ac:dyDescent="0.4">
      <c r="X4234" s="20"/>
    </row>
    <row r="4235" spans="24:24" x14ac:dyDescent="0.4">
      <c r="X4235" s="20"/>
    </row>
    <row r="4236" spans="24:24" x14ac:dyDescent="0.4">
      <c r="X4236" s="20"/>
    </row>
    <row r="4237" spans="24:24" x14ac:dyDescent="0.4">
      <c r="X4237" s="20"/>
    </row>
    <row r="4238" spans="24:24" x14ac:dyDescent="0.4">
      <c r="X4238" s="20"/>
    </row>
    <row r="4239" spans="24:24" x14ac:dyDescent="0.4">
      <c r="X4239" s="20"/>
    </row>
    <row r="4240" spans="24:24" x14ac:dyDescent="0.4">
      <c r="X4240" s="20"/>
    </row>
    <row r="4241" spans="24:24" x14ac:dyDescent="0.4">
      <c r="X4241" s="20"/>
    </row>
    <row r="4242" spans="24:24" x14ac:dyDescent="0.4">
      <c r="X4242" s="20"/>
    </row>
    <row r="4243" spans="24:24" x14ac:dyDescent="0.4">
      <c r="X4243" s="20"/>
    </row>
    <row r="4244" spans="24:24" x14ac:dyDescent="0.4">
      <c r="X4244" s="20"/>
    </row>
    <row r="4245" spans="24:24" x14ac:dyDescent="0.4">
      <c r="X4245" s="20"/>
    </row>
    <row r="4246" spans="24:24" x14ac:dyDescent="0.4">
      <c r="X4246" s="20"/>
    </row>
    <row r="4247" spans="24:24" x14ac:dyDescent="0.4">
      <c r="X4247" s="20"/>
    </row>
    <row r="4248" spans="24:24" x14ac:dyDescent="0.4">
      <c r="X4248" s="20"/>
    </row>
    <row r="4249" spans="24:24" x14ac:dyDescent="0.4">
      <c r="X4249" s="20"/>
    </row>
    <row r="4250" spans="24:24" x14ac:dyDescent="0.4">
      <c r="X4250" s="20"/>
    </row>
    <row r="4251" spans="24:24" x14ac:dyDescent="0.4">
      <c r="X4251" s="20"/>
    </row>
    <row r="4252" spans="24:24" x14ac:dyDescent="0.4">
      <c r="X4252" s="20"/>
    </row>
    <row r="4253" spans="24:24" x14ac:dyDescent="0.4">
      <c r="X4253" s="20"/>
    </row>
    <row r="4254" spans="24:24" x14ac:dyDescent="0.4">
      <c r="X4254" s="20"/>
    </row>
    <row r="4255" spans="24:24" x14ac:dyDescent="0.4">
      <c r="X4255" s="20"/>
    </row>
    <row r="4256" spans="24:24" x14ac:dyDescent="0.4">
      <c r="X4256" s="20"/>
    </row>
    <row r="4257" spans="24:24" x14ac:dyDescent="0.4">
      <c r="X4257" s="20"/>
    </row>
    <row r="4258" spans="24:24" x14ac:dyDescent="0.4">
      <c r="X4258" s="20"/>
    </row>
    <row r="4259" spans="24:24" x14ac:dyDescent="0.4">
      <c r="X4259" s="20"/>
    </row>
    <row r="4260" spans="24:24" x14ac:dyDescent="0.4">
      <c r="X4260" s="20"/>
    </row>
    <row r="4261" spans="24:24" x14ac:dyDescent="0.4">
      <c r="X4261" s="20"/>
    </row>
    <row r="4262" spans="24:24" x14ac:dyDescent="0.4">
      <c r="X4262" s="20"/>
    </row>
    <row r="4263" spans="24:24" x14ac:dyDescent="0.4">
      <c r="X4263" s="20"/>
    </row>
    <row r="4264" spans="24:24" x14ac:dyDescent="0.4">
      <c r="X4264" s="20"/>
    </row>
    <row r="4265" spans="24:24" x14ac:dyDescent="0.4">
      <c r="X4265" s="20"/>
    </row>
    <row r="4266" spans="24:24" x14ac:dyDescent="0.4">
      <c r="X4266" s="20"/>
    </row>
    <row r="4267" spans="24:24" x14ac:dyDescent="0.4">
      <c r="X4267" s="20"/>
    </row>
    <row r="4268" spans="24:24" x14ac:dyDescent="0.4">
      <c r="X4268" s="20"/>
    </row>
    <row r="4269" spans="24:24" x14ac:dyDescent="0.4">
      <c r="X4269" s="20"/>
    </row>
    <row r="4270" spans="24:24" x14ac:dyDescent="0.4">
      <c r="X4270" s="20"/>
    </row>
    <row r="4271" spans="24:24" x14ac:dyDescent="0.4">
      <c r="X4271" s="20"/>
    </row>
    <row r="4272" spans="24:24" x14ac:dyDescent="0.4">
      <c r="X4272" s="20"/>
    </row>
    <row r="4273" spans="24:24" x14ac:dyDescent="0.4">
      <c r="X4273" s="20"/>
    </row>
    <row r="4274" spans="24:24" x14ac:dyDescent="0.4">
      <c r="X4274" s="20"/>
    </row>
    <row r="4275" spans="24:24" x14ac:dyDescent="0.4">
      <c r="X4275" s="20"/>
    </row>
    <row r="4276" spans="24:24" x14ac:dyDescent="0.4">
      <c r="X4276" s="20"/>
    </row>
    <row r="4277" spans="24:24" x14ac:dyDescent="0.4">
      <c r="X4277" s="20"/>
    </row>
    <row r="4278" spans="24:24" x14ac:dyDescent="0.4">
      <c r="X4278" s="20"/>
    </row>
    <row r="4279" spans="24:24" x14ac:dyDescent="0.4">
      <c r="X4279" s="20"/>
    </row>
    <row r="4280" spans="24:24" x14ac:dyDescent="0.4">
      <c r="X4280" s="20"/>
    </row>
    <row r="4281" spans="24:24" x14ac:dyDescent="0.4">
      <c r="X4281" s="20"/>
    </row>
    <row r="4282" spans="24:24" x14ac:dyDescent="0.4">
      <c r="X4282" s="20"/>
    </row>
    <row r="4283" spans="24:24" x14ac:dyDescent="0.4">
      <c r="X4283" s="20"/>
    </row>
    <row r="4284" spans="24:24" x14ac:dyDescent="0.4">
      <c r="X4284" s="20"/>
    </row>
    <row r="4285" spans="24:24" x14ac:dyDescent="0.4">
      <c r="X4285" s="20"/>
    </row>
    <row r="4286" spans="24:24" x14ac:dyDescent="0.4">
      <c r="X4286" s="20"/>
    </row>
    <row r="4287" spans="24:24" x14ac:dyDescent="0.4">
      <c r="X4287" s="20"/>
    </row>
    <row r="4288" spans="24:24" x14ac:dyDescent="0.4">
      <c r="X4288" s="20"/>
    </row>
    <row r="4289" spans="24:24" x14ac:dyDescent="0.4">
      <c r="X4289" s="20"/>
    </row>
    <row r="4290" spans="24:24" x14ac:dyDescent="0.4">
      <c r="X4290" s="20"/>
    </row>
    <row r="4291" spans="24:24" x14ac:dyDescent="0.4">
      <c r="X4291" s="20"/>
    </row>
    <row r="4292" spans="24:24" x14ac:dyDescent="0.4">
      <c r="X4292" s="20"/>
    </row>
    <row r="4293" spans="24:24" x14ac:dyDescent="0.4">
      <c r="X4293" s="20"/>
    </row>
    <row r="4294" spans="24:24" x14ac:dyDescent="0.4">
      <c r="X4294" s="20"/>
    </row>
    <row r="4295" spans="24:24" x14ac:dyDescent="0.4">
      <c r="X4295" s="20"/>
    </row>
    <row r="4296" spans="24:24" x14ac:dyDescent="0.4">
      <c r="X4296" s="20"/>
    </row>
    <row r="4297" spans="24:24" x14ac:dyDescent="0.4">
      <c r="X4297" s="20"/>
    </row>
    <row r="4298" spans="24:24" x14ac:dyDescent="0.4">
      <c r="X4298" s="20"/>
    </row>
    <row r="4299" spans="24:24" x14ac:dyDescent="0.4">
      <c r="X4299" s="20"/>
    </row>
    <row r="4300" spans="24:24" x14ac:dyDescent="0.4">
      <c r="X4300" s="20"/>
    </row>
    <row r="4301" spans="24:24" x14ac:dyDescent="0.4">
      <c r="X4301" s="20"/>
    </row>
    <row r="4302" spans="24:24" x14ac:dyDescent="0.4">
      <c r="X4302" s="20"/>
    </row>
    <row r="4303" spans="24:24" x14ac:dyDescent="0.4">
      <c r="X4303" s="20"/>
    </row>
    <row r="4304" spans="24:24" x14ac:dyDescent="0.4">
      <c r="X4304" s="20"/>
    </row>
    <row r="4305" spans="24:24" x14ac:dyDescent="0.4">
      <c r="X4305" s="20"/>
    </row>
    <row r="4306" spans="24:24" x14ac:dyDescent="0.4">
      <c r="X4306" s="20"/>
    </row>
    <row r="4307" spans="24:24" x14ac:dyDescent="0.4">
      <c r="X4307" s="20"/>
    </row>
    <row r="4308" spans="24:24" x14ac:dyDescent="0.4">
      <c r="X4308" s="20"/>
    </row>
    <row r="4309" spans="24:24" x14ac:dyDescent="0.4">
      <c r="X4309" s="20"/>
    </row>
    <row r="4310" spans="24:24" x14ac:dyDescent="0.4">
      <c r="X4310" s="20"/>
    </row>
    <row r="4311" spans="24:24" x14ac:dyDescent="0.4">
      <c r="X4311" s="20"/>
    </row>
    <row r="4312" spans="24:24" x14ac:dyDescent="0.4">
      <c r="X4312" s="20"/>
    </row>
    <row r="4313" spans="24:24" x14ac:dyDescent="0.4">
      <c r="X4313" s="20"/>
    </row>
    <row r="4314" spans="24:24" x14ac:dyDescent="0.4">
      <c r="X4314" s="20"/>
    </row>
    <row r="4315" spans="24:24" x14ac:dyDescent="0.4">
      <c r="X4315" s="20"/>
    </row>
    <row r="4316" spans="24:24" x14ac:dyDescent="0.4">
      <c r="X4316" s="20"/>
    </row>
    <row r="4317" spans="24:24" x14ac:dyDescent="0.4">
      <c r="X4317" s="20"/>
    </row>
    <row r="4318" spans="24:24" x14ac:dyDescent="0.4">
      <c r="X4318" s="20"/>
    </row>
    <row r="4319" spans="24:24" x14ac:dyDescent="0.4">
      <c r="X4319" s="20"/>
    </row>
    <row r="4320" spans="24:24" x14ac:dyDescent="0.4">
      <c r="X4320" s="20"/>
    </row>
    <row r="4321" spans="24:24" x14ac:dyDescent="0.4">
      <c r="X4321" s="20"/>
    </row>
    <row r="4322" spans="24:24" x14ac:dyDescent="0.4">
      <c r="X4322" s="20"/>
    </row>
    <row r="4323" spans="24:24" x14ac:dyDescent="0.4">
      <c r="X4323" s="20"/>
    </row>
    <row r="4324" spans="24:24" x14ac:dyDescent="0.4">
      <c r="X4324" s="20"/>
    </row>
    <row r="4325" spans="24:24" x14ac:dyDescent="0.4">
      <c r="X4325" s="20"/>
    </row>
    <row r="4326" spans="24:24" x14ac:dyDescent="0.4">
      <c r="X4326" s="20"/>
    </row>
    <row r="4327" spans="24:24" x14ac:dyDescent="0.4">
      <c r="X4327" s="20"/>
    </row>
    <row r="4328" spans="24:24" x14ac:dyDescent="0.4">
      <c r="X4328" s="20"/>
    </row>
    <row r="4329" spans="24:24" x14ac:dyDescent="0.4">
      <c r="X4329" s="20"/>
    </row>
    <row r="4330" spans="24:24" x14ac:dyDescent="0.4">
      <c r="X4330" s="20"/>
    </row>
    <row r="4331" spans="24:24" x14ac:dyDescent="0.4">
      <c r="X4331" s="20"/>
    </row>
    <row r="4332" spans="24:24" x14ac:dyDescent="0.4">
      <c r="X4332" s="20"/>
    </row>
    <row r="4333" spans="24:24" x14ac:dyDescent="0.4">
      <c r="X4333" s="20"/>
    </row>
    <row r="4334" spans="24:24" x14ac:dyDescent="0.4">
      <c r="X4334" s="20"/>
    </row>
    <row r="4335" spans="24:24" x14ac:dyDescent="0.4">
      <c r="X4335" s="20"/>
    </row>
    <row r="4336" spans="24:24" x14ac:dyDescent="0.4">
      <c r="X4336" s="20"/>
    </row>
    <row r="4337" spans="24:24" x14ac:dyDescent="0.4">
      <c r="X4337" s="20"/>
    </row>
    <row r="4338" spans="24:24" x14ac:dyDescent="0.4">
      <c r="X4338" s="20"/>
    </row>
    <row r="4339" spans="24:24" x14ac:dyDescent="0.4">
      <c r="X4339" s="20"/>
    </row>
    <row r="4340" spans="24:24" x14ac:dyDescent="0.4">
      <c r="X4340" s="20"/>
    </row>
    <row r="4341" spans="24:24" x14ac:dyDescent="0.4">
      <c r="X4341" s="20"/>
    </row>
    <row r="4342" spans="24:24" x14ac:dyDescent="0.4">
      <c r="X4342" s="20"/>
    </row>
    <row r="4343" spans="24:24" x14ac:dyDescent="0.4">
      <c r="X4343" s="20"/>
    </row>
    <row r="4344" spans="24:24" x14ac:dyDescent="0.4">
      <c r="X4344" s="20"/>
    </row>
    <row r="4345" spans="24:24" x14ac:dyDescent="0.4">
      <c r="X4345" s="20"/>
    </row>
    <row r="4346" spans="24:24" x14ac:dyDescent="0.4">
      <c r="X4346" s="20"/>
    </row>
    <row r="4347" spans="24:24" x14ac:dyDescent="0.4">
      <c r="X4347" s="20"/>
    </row>
    <row r="4348" spans="24:24" x14ac:dyDescent="0.4">
      <c r="X4348" s="20"/>
    </row>
    <row r="4349" spans="24:24" x14ac:dyDescent="0.4">
      <c r="X4349" s="20"/>
    </row>
    <row r="4350" spans="24:24" x14ac:dyDescent="0.4">
      <c r="X4350" s="20"/>
    </row>
    <row r="4351" spans="24:24" x14ac:dyDescent="0.4">
      <c r="X4351" s="20"/>
    </row>
    <row r="4352" spans="24:24" x14ac:dyDescent="0.4">
      <c r="X4352" s="20"/>
    </row>
    <row r="4353" spans="24:24" x14ac:dyDescent="0.4">
      <c r="X4353" s="20"/>
    </row>
    <row r="4354" spans="24:24" x14ac:dyDescent="0.4">
      <c r="X4354" s="20"/>
    </row>
    <row r="4355" spans="24:24" x14ac:dyDescent="0.4">
      <c r="X4355" s="20"/>
    </row>
    <row r="4356" spans="24:24" x14ac:dyDescent="0.4">
      <c r="X4356" s="20"/>
    </row>
    <row r="4357" spans="24:24" x14ac:dyDescent="0.4">
      <c r="X4357" s="20"/>
    </row>
    <row r="4358" spans="24:24" x14ac:dyDescent="0.4">
      <c r="X4358" s="20"/>
    </row>
    <row r="4359" spans="24:24" x14ac:dyDescent="0.4">
      <c r="X4359" s="20"/>
    </row>
    <row r="4360" spans="24:24" x14ac:dyDescent="0.4">
      <c r="X4360" s="20"/>
    </row>
    <row r="4361" spans="24:24" x14ac:dyDescent="0.4">
      <c r="X4361" s="20"/>
    </row>
    <row r="4362" spans="24:24" x14ac:dyDescent="0.4">
      <c r="X4362" s="20"/>
    </row>
    <row r="4363" spans="24:24" x14ac:dyDescent="0.4">
      <c r="X4363" s="20"/>
    </row>
    <row r="4364" spans="24:24" x14ac:dyDescent="0.4">
      <c r="X4364" s="20"/>
    </row>
    <row r="4365" spans="24:24" x14ac:dyDescent="0.4">
      <c r="X4365" s="20"/>
    </row>
    <row r="4366" spans="24:24" x14ac:dyDescent="0.4">
      <c r="X4366" s="20"/>
    </row>
    <row r="4367" spans="24:24" x14ac:dyDescent="0.4">
      <c r="X4367" s="20"/>
    </row>
    <row r="4368" spans="24:24" x14ac:dyDescent="0.4">
      <c r="X4368" s="20"/>
    </row>
    <row r="4369" spans="24:24" x14ac:dyDescent="0.4">
      <c r="X4369" s="20"/>
    </row>
    <row r="4370" spans="24:24" x14ac:dyDescent="0.4">
      <c r="X4370" s="20"/>
    </row>
    <row r="4371" spans="24:24" x14ac:dyDescent="0.4">
      <c r="X4371" s="20"/>
    </row>
    <row r="4372" spans="24:24" x14ac:dyDescent="0.4">
      <c r="X4372" s="20"/>
    </row>
    <row r="4373" spans="24:24" x14ac:dyDescent="0.4">
      <c r="X4373" s="20"/>
    </row>
    <row r="4374" spans="24:24" x14ac:dyDescent="0.4">
      <c r="X4374" s="20"/>
    </row>
    <row r="4375" spans="24:24" x14ac:dyDescent="0.4">
      <c r="X4375" s="20"/>
    </row>
    <row r="4376" spans="24:24" x14ac:dyDescent="0.4">
      <c r="X4376" s="20"/>
    </row>
    <row r="4377" spans="24:24" x14ac:dyDescent="0.4">
      <c r="X4377" s="20"/>
    </row>
    <row r="4378" spans="24:24" x14ac:dyDescent="0.4">
      <c r="X4378" s="20"/>
    </row>
    <row r="4379" spans="24:24" x14ac:dyDescent="0.4">
      <c r="X4379" s="20"/>
    </row>
    <row r="4380" spans="24:24" x14ac:dyDescent="0.4">
      <c r="X4380" s="20"/>
    </row>
    <row r="4381" spans="24:24" x14ac:dyDescent="0.4">
      <c r="X4381" s="20"/>
    </row>
    <row r="4382" spans="24:24" x14ac:dyDescent="0.4">
      <c r="X4382" s="20"/>
    </row>
    <row r="4383" spans="24:24" x14ac:dyDescent="0.4">
      <c r="X4383" s="20"/>
    </row>
    <row r="4384" spans="24:24" x14ac:dyDescent="0.4">
      <c r="X4384" s="20"/>
    </row>
    <row r="4385" spans="24:24" x14ac:dyDescent="0.4">
      <c r="X4385" s="20"/>
    </row>
    <row r="4386" spans="24:24" x14ac:dyDescent="0.4">
      <c r="X4386" s="20"/>
    </row>
    <row r="4387" spans="24:24" x14ac:dyDescent="0.4">
      <c r="X4387" s="20"/>
    </row>
    <row r="4388" spans="24:24" x14ac:dyDescent="0.4">
      <c r="X4388" s="20"/>
    </row>
    <row r="4389" spans="24:24" x14ac:dyDescent="0.4">
      <c r="X4389" s="20"/>
    </row>
    <row r="4390" spans="24:24" x14ac:dyDescent="0.4">
      <c r="X4390" s="20"/>
    </row>
    <row r="4391" spans="24:24" x14ac:dyDescent="0.4">
      <c r="X4391" s="20"/>
    </row>
    <row r="4392" spans="24:24" x14ac:dyDescent="0.4">
      <c r="X4392" s="20"/>
    </row>
    <row r="4393" spans="24:24" x14ac:dyDescent="0.4">
      <c r="X4393" s="20"/>
    </row>
    <row r="4394" spans="24:24" x14ac:dyDescent="0.4">
      <c r="X4394" s="20"/>
    </row>
    <row r="4395" spans="24:24" x14ac:dyDescent="0.4">
      <c r="X4395" s="20"/>
    </row>
    <row r="4396" spans="24:24" x14ac:dyDescent="0.4">
      <c r="X4396" s="20"/>
    </row>
    <row r="4397" spans="24:24" x14ac:dyDescent="0.4">
      <c r="X4397" s="20"/>
    </row>
    <row r="4398" spans="24:24" x14ac:dyDescent="0.4">
      <c r="X4398" s="20"/>
    </row>
    <row r="4399" spans="24:24" x14ac:dyDescent="0.4">
      <c r="X4399" s="20"/>
    </row>
    <row r="4400" spans="24:24" x14ac:dyDescent="0.4">
      <c r="X4400" s="20"/>
    </row>
    <row r="4401" spans="24:24" x14ac:dyDescent="0.4">
      <c r="X4401" s="20"/>
    </row>
    <row r="4402" spans="24:24" x14ac:dyDescent="0.4">
      <c r="X4402" s="20"/>
    </row>
    <row r="4403" spans="24:24" x14ac:dyDescent="0.4">
      <c r="X4403" s="20"/>
    </row>
    <row r="4404" spans="24:24" x14ac:dyDescent="0.4">
      <c r="X4404" s="20"/>
    </row>
    <row r="4405" spans="24:24" x14ac:dyDescent="0.4">
      <c r="X4405" s="20"/>
    </row>
    <row r="4406" spans="24:24" x14ac:dyDescent="0.4">
      <c r="X4406" s="20"/>
    </row>
    <row r="4407" spans="24:24" x14ac:dyDescent="0.4">
      <c r="X4407" s="20"/>
    </row>
    <row r="4408" spans="24:24" x14ac:dyDescent="0.4">
      <c r="X4408" s="20"/>
    </row>
    <row r="4409" spans="24:24" x14ac:dyDescent="0.4">
      <c r="X4409" s="20"/>
    </row>
    <row r="4410" spans="24:24" x14ac:dyDescent="0.4">
      <c r="X4410" s="20"/>
    </row>
    <row r="4411" spans="24:24" x14ac:dyDescent="0.4">
      <c r="X4411" s="20"/>
    </row>
    <row r="4412" spans="24:24" x14ac:dyDescent="0.4">
      <c r="X4412" s="20"/>
    </row>
    <row r="4413" spans="24:24" x14ac:dyDescent="0.4">
      <c r="X4413" s="20"/>
    </row>
    <row r="4414" spans="24:24" x14ac:dyDescent="0.4">
      <c r="X4414" s="20"/>
    </row>
    <row r="4415" spans="24:24" x14ac:dyDescent="0.4">
      <c r="X4415" s="20"/>
    </row>
    <row r="4416" spans="24:24" x14ac:dyDescent="0.4">
      <c r="X4416" s="20"/>
    </row>
    <row r="4417" spans="24:24" x14ac:dyDescent="0.4">
      <c r="X4417" s="20"/>
    </row>
    <row r="4418" spans="24:24" x14ac:dyDescent="0.4">
      <c r="X4418" s="20"/>
    </row>
    <row r="4419" spans="24:24" x14ac:dyDescent="0.4">
      <c r="X4419" s="20"/>
    </row>
    <row r="4420" spans="24:24" x14ac:dyDescent="0.4">
      <c r="X4420" s="20"/>
    </row>
    <row r="4421" spans="24:24" x14ac:dyDescent="0.4">
      <c r="X4421" s="20"/>
    </row>
    <row r="4422" spans="24:24" x14ac:dyDescent="0.4">
      <c r="X4422" s="20"/>
    </row>
    <row r="4423" spans="24:24" x14ac:dyDescent="0.4">
      <c r="X4423" s="20"/>
    </row>
    <row r="4424" spans="24:24" x14ac:dyDescent="0.4">
      <c r="X4424" s="20"/>
    </row>
    <row r="4425" spans="24:24" x14ac:dyDescent="0.4">
      <c r="X4425" s="20"/>
    </row>
    <row r="4426" spans="24:24" x14ac:dyDescent="0.4">
      <c r="X4426" s="20"/>
    </row>
    <row r="4427" spans="24:24" x14ac:dyDescent="0.4">
      <c r="X4427" s="20"/>
    </row>
    <row r="4428" spans="24:24" x14ac:dyDescent="0.4">
      <c r="X4428" s="20"/>
    </row>
    <row r="4429" spans="24:24" x14ac:dyDescent="0.4">
      <c r="X4429" s="20"/>
    </row>
    <row r="4430" spans="24:24" x14ac:dyDescent="0.4">
      <c r="X4430" s="20"/>
    </row>
    <row r="4431" spans="24:24" x14ac:dyDescent="0.4">
      <c r="X4431" s="20"/>
    </row>
    <row r="4432" spans="24:24" x14ac:dyDescent="0.4">
      <c r="X4432" s="20"/>
    </row>
    <row r="4433" spans="24:24" x14ac:dyDescent="0.4">
      <c r="X4433" s="20"/>
    </row>
    <row r="4434" spans="24:24" x14ac:dyDescent="0.4">
      <c r="X4434" s="20"/>
    </row>
    <row r="4435" spans="24:24" x14ac:dyDescent="0.4">
      <c r="X4435" s="20"/>
    </row>
    <row r="4436" spans="24:24" x14ac:dyDescent="0.4">
      <c r="X4436" s="20"/>
    </row>
    <row r="4437" spans="24:24" x14ac:dyDescent="0.4">
      <c r="X4437" s="20"/>
    </row>
    <row r="4438" spans="24:24" x14ac:dyDescent="0.4">
      <c r="X4438" s="20"/>
    </row>
    <row r="4439" spans="24:24" x14ac:dyDescent="0.4">
      <c r="X4439" s="20"/>
    </row>
    <row r="4440" spans="24:24" x14ac:dyDescent="0.4">
      <c r="X4440" s="20"/>
    </row>
    <row r="4441" spans="24:24" x14ac:dyDescent="0.4">
      <c r="X4441" s="20"/>
    </row>
    <row r="4442" spans="24:24" x14ac:dyDescent="0.4">
      <c r="X4442" s="20"/>
    </row>
    <row r="4443" spans="24:24" x14ac:dyDescent="0.4">
      <c r="X4443" s="20"/>
    </row>
    <row r="4444" spans="24:24" x14ac:dyDescent="0.4">
      <c r="X4444" s="20"/>
    </row>
    <row r="4445" spans="24:24" x14ac:dyDescent="0.4">
      <c r="X4445" s="20"/>
    </row>
    <row r="4446" spans="24:24" x14ac:dyDescent="0.4">
      <c r="X4446" s="20"/>
    </row>
    <row r="4447" spans="24:24" x14ac:dyDescent="0.4">
      <c r="X4447" s="20"/>
    </row>
    <row r="4448" spans="24:24" x14ac:dyDescent="0.4">
      <c r="X4448" s="20"/>
    </row>
    <row r="4449" spans="24:24" x14ac:dyDescent="0.4">
      <c r="X4449" s="20"/>
    </row>
    <row r="4450" spans="24:24" x14ac:dyDescent="0.4">
      <c r="X4450" s="20"/>
    </row>
    <row r="4451" spans="24:24" x14ac:dyDescent="0.4">
      <c r="X4451" s="20"/>
    </row>
    <row r="4452" spans="24:24" x14ac:dyDescent="0.4">
      <c r="X4452" s="20"/>
    </row>
    <row r="4453" spans="24:24" x14ac:dyDescent="0.4">
      <c r="X4453" s="20"/>
    </row>
    <row r="4454" spans="24:24" x14ac:dyDescent="0.4">
      <c r="X4454" s="20"/>
    </row>
    <row r="4455" spans="24:24" x14ac:dyDescent="0.4">
      <c r="X4455" s="20"/>
    </row>
    <row r="4456" spans="24:24" x14ac:dyDescent="0.4">
      <c r="X4456" s="20"/>
    </row>
    <row r="4457" spans="24:24" x14ac:dyDescent="0.4">
      <c r="X4457" s="20"/>
    </row>
    <row r="4458" spans="24:24" x14ac:dyDescent="0.4">
      <c r="X4458" s="20"/>
    </row>
    <row r="4459" spans="24:24" x14ac:dyDescent="0.4">
      <c r="X4459" s="20"/>
    </row>
    <row r="4460" spans="24:24" x14ac:dyDescent="0.4">
      <c r="X4460" s="20"/>
    </row>
    <row r="4461" spans="24:24" x14ac:dyDescent="0.4">
      <c r="X4461" s="20"/>
    </row>
    <row r="4462" spans="24:24" x14ac:dyDescent="0.4">
      <c r="X4462" s="20"/>
    </row>
    <row r="4463" spans="24:24" x14ac:dyDescent="0.4">
      <c r="X4463" s="20"/>
    </row>
    <row r="4464" spans="24:24" x14ac:dyDescent="0.4">
      <c r="X4464" s="20"/>
    </row>
    <row r="4465" spans="24:24" x14ac:dyDescent="0.4">
      <c r="X4465" s="20"/>
    </row>
    <row r="4466" spans="24:24" x14ac:dyDescent="0.4">
      <c r="X4466" s="20"/>
    </row>
    <row r="4467" spans="24:24" x14ac:dyDescent="0.4">
      <c r="X4467" s="20"/>
    </row>
    <row r="4468" spans="24:24" x14ac:dyDescent="0.4">
      <c r="X4468" s="20"/>
    </row>
    <row r="4469" spans="24:24" x14ac:dyDescent="0.4">
      <c r="X4469" s="20"/>
    </row>
    <row r="4470" spans="24:24" x14ac:dyDescent="0.4">
      <c r="X4470" s="20"/>
    </row>
    <row r="4471" spans="24:24" x14ac:dyDescent="0.4">
      <c r="X4471" s="20"/>
    </row>
    <row r="4472" spans="24:24" x14ac:dyDescent="0.4">
      <c r="X4472" s="20"/>
    </row>
    <row r="4473" spans="24:24" x14ac:dyDescent="0.4">
      <c r="X4473" s="20"/>
    </row>
    <row r="4474" spans="24:24" x14ac:dyDescent="0.4">
      <c r="X4474" s="20"/>
    </row>
    <row r="4475" spans="24:24" x14ac:dyDescent="0.4">
      <c r="X4475" s="20"/>
    </row>
    <row r="4476" spans="24:24" x14ac:dyDescent="0.4">
      <c r="X4476" s="20"/>
    </row>
    <row r="4477" spans="24:24" x14ac:dyDescent="0.4">
      <c r="X4477" s="20"/>
    </row>
    <row r="4478" spans="24:24" x14ac:dyDescent="0.4">
      <c r="X4478" s="20"/>
    </row>
    <row r="4479" spans="24:24" x14ac:dyDescent="0.4">
      <c r="X4479" s="20"/>
    </row>
    <row r="4480" spans="24:24" x14ac:dyDescent="0.4">
      <c r="X4480" s="20"/>
    </row>
    <row r="4481" spans="24:24" x14ac:dyDescent="0.4">
      <c r="X4481" s="20"/>
    </row>
    <row r="4482" spans="24:24" x14ac:dyDescent="0.4">
      <c r="X4482" s="20"/>
    </row>
    <row r="4483" spans="24:24" x14ac:dyDescent="0.4">
      <c r="X4483" s="20"/>
    </row>
    <row r="4484" spans="24:24" x14ac:dyDescent="0.4">
      <c r="X4484" s="20"/>
    </row>
    <row r="4485" spans="24:24" x14ac:dyDescent="0.4">
      <c r="X4485" s="20"/>
    </row>
    <row r="4486" spans="24:24" x14ac:dyDescent="0.4">
      <c r="X4486" s="20"/>
    </row>
    <row r="4487" spans="24:24" x14ac:dyDescent="0.4">
      <c r="X4487" s="20"/>
    </row>
    <row r="4488" spans="24:24" x14ac:dyDescent="0.4">
      <c r="X4488" s="20"/>
    </row>
    <row r="4489" spans="24:24" x14ac:dyDescent="0.4">
      <c r="X4489" s="20"/>
    </row>
    <row r="4490" spans="24:24" x14ac:dyDescent="0.4">
      <c r="X4490" s="20"/>
    </row>
    <row r="4491" spans="24:24" x14ac:dyDescent="0.4">
      <c r="X4491" s="20"/>
    </row>
    <row r="4492" spans="24:24" x14ac:dyDescent="0.4">
      <c r="X4492" s="20"/>
    </row>
    <row r="4493" spans="24:24" x14ac:dyDescent="0.4">
      <c r="X4493" s="20"/>
    </row>
    <row r="4494" spans="24:24" x14ac:dyDescent="0.4">
      <c r="X4494" s="20"/>
    </row>
    <row r="4495" spans="24:24" x14ac:dyDescent="0.4">
      <c r="X4495" s="20"/>
    </row>
    <row r="4496" spans="24:24" x14ac:dyDescent="0.4">
      <c r="X4496" s="20"/>
    </row>
    <row r="4497" spans="24:24" x14ac:dyDescent="0.4">
      <c r="X4497" s="20"/>
    </row>
    <row r="4498" spans="24:24" x14ac:dyDescent="0.4">
      <c r="X4498" s="20"/>
    </row>
    <row r="4499" spans="24:24" x14ac:dyDescent="0.4">
      <c r="X4499" s="20"/>
    </row>
    <row r="4500" spans="24:24" x14ac:dyDescent="0.4">
      <c r="X4500" s="20"/>
    </row>
    <row r="4501" spans="24:24" x14ac:dyDescent="0.4">
      <c r="X4501" s="20"/>
    </row>
    <row r="4502" spans="24:24" x14ac:dyDescent="0.4">
      <c r="X4502" s="20"/>
    </row>
    <row r="4503" spans="24:24" x14ac:dyDescent="0.4">
      <c r="X4503" s="20"/>
    </row>
    <row r="4504" spans="24:24" x14ac:dyDescent="0.4">
      <c r="X4504" s="20"/>
    </row>
    <row r="4505" spans="24:24" x14ac:dyDescent="0.4">
      <c r="X4505" s="20"/>
    </row>
    <row r="4506" spans="24:24" x14ac:dyDescent="0.4">
      <c r="X4506" s="20"/>
    </row>
    <row r="4507" spans="24:24" x14ac:dyDescent="0.4">
      <c r="X4507" s="20"/>
    </row>
    <row r="4508" spans="24:24" x14ac:dyDescent="0.4">
      <c r="X4508" s="20"/>
    </row>
    <row r="4509" spans="24:24" x14ac:dyDescent="0.4">
      <c r="X4509" s="20"/>
    </row>
    <row r="4510" spans="24:24" x14ac:dyDescent="0.4">
      <c r="X4510" s="20"/>
    </row>
    <row r="4511" spans="24:24" x14ac:dyDescent="0.4">
      <c r="X4511" s="20"/>
    </row>
    <row r="4512" spans="24:24" x14ac:dyDescent="0.4">
      <c r="X4512" s="20"/>
    </row>
    <row r="4513" spans="24:24" x14ac:dyDescent="0.4">
      <c r="X4513" s="20"/>
    </row>
    <row r="4514" spans="24:24" x14ac:dyDescent="0.4">
      <c r="X4514" s="20"/>
    </row>
    <row r="4515" spans="24:24" x14ac:dyDescent="0.4">
      <c r="X4515" s="20"/>
    </row>
    <row r="4516" spans="24:24" x14ac:dyDescent="0.4">
      <c r="X4516" s="20"/>
    </row>
    <row r="4517" spans="24:24" x14ac:dyDescent="0.4">
      <c r="X4517" s="20"/>
    </row>
    <row r="4518" spans="24:24" x14ac:dyDescent="0.4">
      <c r="X4518" s="20"/>
    </row>
    <row r="4519" spans="24:24" x14ac:dyDescent="0.4">
      <c r="X4519" s="20"/>
    </row>
    <row r="4520" spans="24:24" x14ac:dyDescent="0.4">
      <c r="X4520" s="20"/>
    </row>
    <row r="4521" spans="24:24" x14ac:dyDescent="0.4">
      <c r="X4521" s="20"/>
    </row>
    <row r="4522" spans="24:24" x14ac:dyDescent="0.4">
      <c r="X4522" s="20"/>
    </row>
    <row r="4523" spans="24:24" x14ac:dyDescent="0.4">
      <c r="X4523" s="20"/>
    </row>
    <row r="4524" spans="24:24" x14ac:dyDescent="0.4">
      <c r="X4524" s="20"/>
    </row>
    <row r="4525" spans="24:24" x14ac:dyDescent="0.4">
      <c r="X4525" s="20"/>
    </row>
    <row r="4526" spans="24:24" x14ac:dyDescent="0.4">
      <c r="X4526" s="20"/>
    </row>
    <row r="4527" spans="24:24" x14ac:dyDescent="0.4">
      <c r="X4527" s="20"/>
    </row>
    <row r="4528" spans="24:24" x14ac:dyDescent="0.4">
      <c r="X4528" s="20"/>
    </row>
    <row r="4529" spans="24:24" x14ac:dyDescent="0.4">
      <c r="X4529" s="20"/>
    </row>
    <row r="4530" spans="24:24" x14ac:dyDescent="0.4">
      <c r="X4530" s="20"/>
    </row>
    <row r="4531" spans="24:24" x14ac:dyDescent="0.4">
      <c r="X4531" s="20"/>
    </row>
    <row r="4532" spans="24:24" x14ac:dyDescent="0.4">
      <c r="X4532" s="20"/>
    </row>
    <row r="4533" spans="24:24" x14ac:dyDescent="0.4">
      <c r="X4533" s="20"/>
    </row>
    <row r="4534" spans="24:24" x14ac:dyDescent="0.4">
      <c r="X4534" s="20"/>
    </row>
    <row r="4535" spans="24:24" x14ac:dyDescent="0.4">
      <c r="X4535" s="20"/>
    </row>
    <row r="4536" spans="24:24" x14ac:dyDescent="0.4">
      <c r="X4536" s="20"/>
    </row>
    <row r="4537" spans="24:24" x14ac:dyDescent="0.4">
      <c r="X4537" s="20"/>
    </row>
    <row r="4538" spans="24:24" x14ac:dyDescent="0.4">
      <c r="X4538" s="20"/>
    </row>
    <row r="4539" spans="24:24" x14ac:dyDescent="0.4">
      <c r="X4539" s="20"/>
    </row>
    <row r="4540" spans="24:24" x14ac:dyDescent="0.4">
      <c r="X4540" s="20"/>
    </row>
    <row r="4541" spans="24:24" x14ac:dyDescent="0.4">
      <c r="X4541" s="20"/>
    </row>
    <row r="4542" spans="24:24" x14ac:dyDescent="0.4">
      <c r="X4542" s="20"/>
    </row>
    <row r="4543" spans="24:24" x14ac:dyDescent="0.4">
      <c r="X4543" s="20"/>
    </row>
    <row r="4544" spans="24:24" x14ac:dyDescent="0.4">
      <c r="X4544" s="20"/>
    </row>
    <row r="4545" spans="24:24" x14ac:dyDescent="0.4">
      <c r="X4545" s="20"/>
    </row>
    <row r="4546" spans="24:24" x14ac:dyDescent="0.4">
      <c r="X4546" s="20"/>
    </row>
    <row r="4547" spans="24:24" x14ac:dyDescent="0.4">
      <c r="X4547" s="20"/>
    </row>
    <row r="4548" spans="24:24" x14ac:dyDescent="0.4">
      <c r="X4548" s="20"/>
    </row>
    <row r="4549" spans="24:24" x14ac:dyDescent="0.4">
      <c r="X4549" s="20"/>
    </row>
    <row r="4550" spans="24:24" x14ac:dyDescent="0.4">
      <c r="X4550" s="20"/>
    </row>
    <row r="4551" spans="24:24" x14ac:dyDescent="0.4">
      <c r="X4551" s="20"/>
    </row>
    <row r="4552" spans="24:24" x14ac:dyDescent="0.4">
      <c r="X4552" s="20"/>
    </row>
    <row r="4553" spans="24:24" x14ac:dyDescent="0.4">
      <c r="X4553" s="20"/>
    </row>
    <row r="4554" spans="24:24" x14ac:dyDescent="0.4">
      <c r="X4554" s="20"/>
    </row>
    <row r="4555" spans="24:24" x14ac:dyDescent="0.4">
      <c r="X4555" s="20"/>
    </row>
    <row r="4556" spans="24:24" x14ac:dyDescent="0.4">
      <c r="X4556" s="20"/>
    </row>
    <row r="4557" spans="24:24" x14ac:dyDescent="0.4">
      <c r="X4557" s="20"/>
    </row>
    <row r="4558" spans="24:24" x14ac:dyDescent="0.4">
      <c r="X4558" s="20"/>
    </row>
    <row r="4559" spans="24:24" x14ac:dyDescent="0.4">
      <c r="X4559" s="20"/>
    </row>
    <row r="4560" spans="24:24" x14ac:dyDescent="0.4">
      <c r="X4560" s="20"/>
    </row>
    <row r="4561" spans="24:24" x14ac:dyDescent="0.4">
      <c r="X4561" s="20"/>
    </row>
    <row r="4562" spans="24:24" x14ac:dyDescent="0.4">
      <c r="X4562" s="20"/>
    </row>
    <row r="4563" spans="24:24" x14ac:dyDescent="0.4">
      <c r="X4563" s="20"/>
    </row>
    <row r="4564" spans="24:24" x14ac:dyDescent="0.4">
      <c r="X4564" s="20"/>
    </row>
    <row r="4565" spans="24:24" x14ac:dyDescent="0.4">
      <c r="X4565" s="20"/>
    </row>
    <row r="4566" spans="24:24" x14ac:dyDescent="0.4">
      <c r="X4566" s="20"/>
    </row>
    <row r="4567" spans="24:24" x14ac:dyDescent="0.4">
      <c r="X4567" s="20"/>
    </row>
    <row r="4568" spans="24:24" x14ac:dyDescent="0.4">
      <c r="X4568" s="20"/>
    </row>
    <row r="4569" spans="24:24" x14ac:dyDescent="0.4">
      <c r="X4569" s="20"/>
    </row>
    <row r="4570" spans="24:24" x14ac:dyDescent="0.4">
      <c r="X4570" s="20"/>
    </row>
    <row r="4571" spans="24:24" x14ac:dyDescent="0.4">
      <c r="X4571" s="20"/>
    </row>
    <row r="4572" spans="24:24" x14ac:dyDescent="0.4">
      <c r="X4572" s="20"/>
    </row>
    <row r="4573" spans="24:24" x14ac:dyDescent="0.4">
      <c r="X4573" s="20"/>
    </row>
    <row r="4574" spans="24:24" x14ac:dyDescent="0.4">
      <c r="X4574" s="20"/>
    </row>
    <row r="4575" spans="24:24" x14ac:dyDescent="0.4">
      <c r="X4575" s="20"/>
    </row>
    <row r="4576" spans="24:24" x14ac:dyDescent="0.4">
      <c r="X4576" s="20"/>
    </row>
    <row r="4577" spans="24:24" x14ac:dyDescent="0.4">
      <c r="X4577" s="20"/>
    </row>
    <row r="4578" spans="24:24" x14ac:dyDescent="0.4">
      <c r="X4578" s="20"/>
    </row>
    <row r="4579" spans="24:24" x14ac:dyDescent="0.4">
      <c r="X4579" s="20"/>
    </row>
    <row r="4580" spans="24:24" x14ac:dyDescent="0.4">
      <c r="X4580" s="20"/>
    </row>
    <row r="4581" spans="24:24" x14ac:dyDescent="0.4">
      <c r="X4581" s="20"/>
    </row>
    <row r="4582" spans="24:24" x14ac:dyDescent="0.4">
      <c r="X4582" s="20"/>
    </row>
    <row r="4583" spans="24:24" x14ac:dyDescent="0.4">
      <c r="X4583" s="20"/>
    </row>
    <row r="4584" spans="24:24" x14ac:dyDescent="0.4">
      <c r="X4584" s="20"/>
    </row>
    <row r="4585" spans="24:24" x14ac:dyDescent="0.4">
      <c r="X4585" s="20"/>
    </row>
    <row r="4586" spans="24:24" x14ac:dyDescent="0.4">
      <c r="X4586" s="20"/>
    </row>
    <row r="4587" spans="24:24" x14ac:dyDescent="0.4">
      <c r="X4587" s="20"/>
    </row>
    <row r="4588" spans="24:24" x14ac:dyDescent="0.4">
      <c r="X4588" s="20"/>
    </row>
    <row r="4589" spans="24:24" x14ac:dyDescent="0.4">
      <c r="X4589" s="20"/>
    </row>
    <row r="4590" spans="24:24" x14ac:dyDescent="0.4">
      <c r="X4590" s="20"/>
    </row>
    <row r="4591" spans="24:24" x14ac:dyDescent="0.4">
      <c r="X4591" s="20"/>
    </row>
    <row r="4592" spans="24:24" x14ac:dyDescent="0.4">
      <c r="X4592" s="20"/>
    </row>
    <row r="4593" spans="24:24" x14ac:dyDescent="0.4">
      <c r="X4593" s="20"/>
    </row>
    <row r="4594" spans="24:24" x14ac:dyDescent="0.4">
      <c r="X4594" s="20"/>
    </row>
    <row r="4595" spans="24:24" x14ac:dyDescent="0.4">
      <c r="X4595" s="20"/>
    </row>
    <row r="4596" spans="24:24" x14ac:dyDescent="0.4">
      <c r="X4596" s="20"/>
    </row>
    <row r="4597" spans="24:24" x14ac:dyDescent="0.4">
      <c r="X4597" s="20"/>
    </row>
    <row r="4598" spans="24:24" x14ac:dyDescent="0.4">
      <c r="X4598" s="20"/>
    </row>
    <row r="4599" spans="24:24" x14ac:dyDescent="0.4">
      <c r="X4599" s="20"/>
    </row>
    <row r="4600" spans="24:24" x14ac:dyDescent="0.4">
      <c r="X4600" s="20"/>
    </row>
    <row r="4601" spans="24:24" x14ac:dyDescent="0.4">
      <c r="X4601" s="20"/>
    </row>
    <row r="4602" spans="24:24" x14ac:dyDescent="0.4">
      <c r="X4602" s="20"/>
    </row>
    <row r="4603" spans="24:24" x14ac:dyDescent="0.4">
      <c r="X4603" s="20"/>
    </row>
    <row r="4604" spans="24:24" x14ac:dyDescent="0.4">
      <c r="X4604" s="20"/>
    </row>
    <row r="4605" spans="24:24" x14ac:dyDescent="0.4">
      <c r="X4605" s="20"/>
    </row>
    <row r="4606" spans="24:24" x14ac:dyDescent="0.4">
      <c r="X4606" s="20"/>
    </row>
    <row r="4607" spans="24:24" x14ac:dyDescent="0.4">
      <c r="X4607" s="20"/>
    </row>
    <row r="4608" spans="24:24" x14ac:dyDescent="0.4">
      <c r="X4608" s="20"/>
    </row>
    <row r="4609" spans="24:24" x14ac:dyDescent="0.4">
      <c r="X4609" s="20"/>
    </row>
    <row r="4610" spans="24:24" x14ac:dyDescent="0.4">
      <c r="X4610" s="20"/>
    </row>
    <row r="4611" spans="24:24" x14ac:dyDescent="0.4">
      <c r="X4611" s="20"/>
    </row>
    <row r="4612" spans="24:24" x14ac:dyDescent="0.4">
      <c r="X4612" s="20"/>
    </row>
    <row r="4613" spans="24:24" x14ac:dyDescent="0.4">
      <c r="X4613" s="20"/>
    </row>
    <row r="4614" spans="24:24" x14ac:dyDescent="0.4">
      <c r="X4614" s="20"/>
    </row>
    <row r="4615" spans="24:24" x14ac:dyDescent="0.4">
      <c r="X4615" s="20"/>
    </row>
    <row r="4616" spans="24:24" x14ac:dyDescent="0.4">
      <c r="X4616" s="20"/>
    </row>
    <row r="4617" spans="24:24" x14ac:dyDescent="0.4">
      <c r="X4617" s="20"/>
    </row>
    <row r="4618" spans="24:24" x14ac:dyDescent="0.4">
      <c r="X4618" s="20"/>
    </row>
    <row r="4619" spans="24:24" x14ac:dyDescent="0.4">
      <c r="X4619" s="20"/>
    </row>
    <row r="4620" spans="24:24" x14ac:dyDescent="0.4">
      <c r="X4620" s="20"/>
    </row>
    <row r="4621" spans="24:24" x14ac:dyDescent="0.4">
      <c r="X4621" s="20"/>
    </row>
    <row r="4622" spans="24:24" x14ac:dyDescent="0.4">
      <c r="X4622" s="20"/>
    </row>
    <row r="4623" spans="24:24" x14ac:dyDescent="0.4">
      <c r="X4623" s="20"/>
    </row>
    <row r="4624" spans="24:24" x14ac:dyDescent="0.4">
      <c r="X4624" s="20"/>
    </row>
    <row r="4625" spans="24:24" x14ac:dyDescent="0.4">
      <c r="X4625" s="20"/>
    </row>
    <row r="4626" spans="24:24" x14ac:dyDescent="0.4">
      <c r="X4626" s="20"/>
    </row>
    <row r="4627" spans="24:24" x14ac:dyDescent="0.4">
      <c r="X4627" s="20"/>
    </row>
    <row r="4628" spans="24:24" x14ac:dyDescent="0.4">
      <c r="X4628" s="20"/>
    </row>
    <row r="4629" spans="24:24" x14ac:dyDescent="0.4">
      <c r="X4629" s="20"/>
    </row>
    <row r="4630" spans="24:24" x14ac:dyDescent="0.4">
      <c r="X4630" s="20"/>
    </row>
    <row r="4631" spans="24:24" x14ac:dyDescent="0.4">
      <c r="X4631" s="20"/>
    </row>
    <row r="4632" spans="24:24" x14ac:dyDescent="0.4">
      <c r="X4632" s="20"/>
    </row>
    <row r="4633" spans="24:24" x14ac:dyDescent="0.4">
      <c r="X4633" s="20"/>
    </row>
    <row r="4634" spans="24:24" x14ac:dyDescent="0.4">
      <c r="X4634" s="20"/>
    </row>
    <row r="4635" spans="24:24" x14ac:dyDescent="0.4">
      <c r="X4635" s="20"/>
    </row>
    <row r="4636" spans="24:24" x14ac:dyDescent="0.4">
      <c r="X4636" s="20"/>
    </row>
    <row r="4637" spans="24:24" x14ac:dyDescent="0.4">
      <c r="X4637" s="20"/>
    </row>
    <row r="4638" spans="24:24" x14ac:dyDescent="0.4">
      <c r="X4638" s="20"/>
    </row>
    <row r="4639" spans="24:24" x14ac:dyDescent="0.4">
      <c r="X4639" s="20"/>
    </row>
    <row r="4640" spans="24:24" x14ac:dyDescent="0.4">
      <c r="X4640" s="20"/>
    </row>
    <row r="4641" spans="24:24" x14ac:dyDescent="0.4">
      <c r="X4641" s="20"/>
    </row>
    <row r="4642" spans="24:24" x14ac:dyDescent="0.4">
      <c r="X4642" s="20"/>
    </row>
    <row r="4643" spans="24:24" x14ac:dyDescent="0.4">
      <c r="X4643" s="20"/>
    </row>
    <row r="4644" spans="24:24" x14ac:dyDescent="0.4">
      <c r="X4644" s="20"/>
    </row>
    <row r="4645" spans="24:24" x14ac:dyDescent="0.4">
      <c r="X4645" s="20"/>
    </row>
    <row r="4646" spans="24:24" x14ac:dyDescent="0.4">
      <c r="X4646" s="20"/>
    </row>
    <row r="4647" spans="24:24" x14ac:dyDescent="0.4">
      <c r="X4647" s="20"/>
    </row>
    <row r="4648" spans="24:24" x14ac:dyDescent="0.4">
      <c r="X4648" s="20"/>
    </row>
    <row r="4649" spans="24:24" x14ac:dyDescent="0.4">
      <c r="X4649" s="20"/>
    </row>
    <row r="4650" spans="24:24" x14ac:dyDescent="0.4">
      <c r="X4650" s="20"/>
    </row>
    <row r="4651" spans="24:24" x14ac:dyDescent="0.4">
      <c r="X4651" s="20"/>
    </row>
    <row r="4652" spans="24:24" x14ac:dyDescent="0.4">
      <c r="X4652" s="20"/>
    </row>
    <row r="4653" spans="24:24" x14ac:dyDescent="0.4">
      <c r="X4653" s="20"/>
    </row>
    <row r="4654" spans="24:24" x14ac:dyDescent="0.4">
      <c r="X4654" s="20"/>
    </row>
    <row r="4655" spans="24:24" x14ac:dyDescent="0.4">
      <c r="X4655" s="20"/>
    </row>
    <row r="4656" spans="24:24" x14ac:dyDescent="0.4">
      <c r="X4656" s="20"/>
    </row>
    <row r="4657" spans="24:24" x14ac:dyDescent="0.4">
      <c r="X4657" s="20"/>
    </row>
    <row r="4658" spans="24:24" x14ac:dyDescent="0.4">
      <c r="X4658" s="20"/>
    </row>
    <row r="4659" spans="24:24" x14ac:dyDescent="0.4">
      <c r="X4659" s="20"/>
    </row>
    <row r="4660" spans="24:24" x14ac:dyDescent="0.4">
      <c r="X4660" s="20"/>
    </row>
    <row r="4661" spans="24:24" x14ac:dyDescent="0.4">
      <c r="X4661" s="20"/>
    </row>
    <row r="4662" spans="24:24" x14ac:dyDescent="0.4">
      <c r="X4662" s="20"/>
    </row>
    <row r="4663" spans="24:24" x14ac:dyDescent="0.4">
      <c r="X4663" s="20"/>
    </row>
    <row r="4664" spans="24:24" x14ac:dyDescent="0.4">
      <c r="X4664" s="20"/>
    </row>
    <row r="4665" spans="24:24" x14ac:dyDescent="0.4">
      <c r="X4665" s="20"/>
    </row>
    <row r="4666" spans="24:24" x14ac:dyDescent="0.4">
      <c r="X4666" s="20"/>
    </row>
    <row r="4667" spans="24:24" x14ac:dyDescent="0.4">
      <c r="X4667" s="20"/>
    </row>
    <row r="4668" spans="24:24" x14ac:dyDescent="0.4">
      <c r="X4668" s="20"/>
    </row>
    <row r="4669" spans="24:24" x14ac:dyDescent="0.4">
      <c r="X4669" s="20"/>
    </row>
    <row r="4670" spans="24:24" x14ac:dyDescent="0.4">
      <c r="X4670" s="20"/>
    </row>
    <row r="4671" spans="24:24" x14ac:dyDescent="0.4">
      <c r="X4671" s="20"/>
    </row>
    <row r="4672" spans="24:24" x14ac:dyDescent="0.4">
      <c r="X4672" s="20"/>
    </row>
    <row r="4673" spans="24:24" x14ac:dyDescent="0.4">
      <c r="X4673" s="20"/>
    </row>
    <row r="4674" spans="24:24" x14ac:dyDescent="0.4">
      <c r="X4674" s="20"/>
    </row>
    <row r="4675" spans="24:24" x14ac:dyDescent="0.4">
      <c r="X4675" s="20"/>
    </row>
    <row r="4676" spans="24:24" x14ac:dyDescent="0.4">
      <c r="X4676" s="20"/>
    </row>
    <row r="4677" spans="24:24" x14ac:dyDescent="0.4">
      <c r="X4677" s="20"/>
    </row>
    <row r="4678" spans="24:24" x14ac:dyDescent="0.4">
      <c r="X4678" s="20"/>
    </row>
    <row r="4679" spans="24:24" x14ac:dyDescent="0.4">
      <c r="X4679" s="20"/>
    </row>
    <row r="4680" spans="24:24" x14ac:dyDescent="0.4">
      <c r="X4680" s="20"/>
    </row>
    <row r="4681" spans="24:24" x14ac:dyDescent="0.4">
      <c r="X4681" s="20"/>
    </row>
    <row r="4682" spans="24:24" x14ac:dyDescent="0.4">
      <c r="X4682" s="20"/>
    </row>
    <row r="4683" spans="24:24" x14ac:dyDescent="0.4">
      <c r="X4683" s="20"/>
    </row>
    <row r="4684" spans="24:24" x14ac:dyDescent="0.4">
      <c r="X4684" s="20"/>
    </row>
    <row r="4685" spans="24:24" x14ac:dyDescent="0.4">
      <c r="X4685" s="20"/>
    </row>
    <row r="4686" spans="24:24" x14ac:dyDescent="0.4">
      <c r="X4686" s="20"/>
    </row>
    <row r="4687" spans="24:24" x14ac:dyDescent="0.4">
      <c r="X4687" s="20"/>
    </row>
    <row r="4688" spans="24:24" x14ac:dyDescent="0.4">
      <c r="X4688" s="20"/>
    </row>
    <row r="4689" spans="24:24" x14ac:dyDescent="0.4">
      <c r="X4689" s="20"/>
    </row>
    <row r="4690" spans="24:24" x14ac:dyDescent="0.4">
      <c r="X4690" s="20"/>
    </row>
    <row r="4691" spans="24:24" x14ac:dyDescent="0.4">
      <c r="X4691" s="20"/>
    </row>
    <row r="4692" spans="24:24" x14ac:dyDescent="0.4">
      <c r="X4692" s="20"/>
    </row>
    <row r="4693" spans="24:24" x14ac:dyDescent="0.4">
      <c r="X4693" s="20"/>
    </row>
    <row r="4694" spans="24:24" x14ac:dyDescent="0.4">
      <c r="X4694" s="20"/>
    </row>
    <row r="4695" spans="24:24" x14ac:dyDescent="0.4">
      <c r="X4695" s="20"/>
    </row>
    <row r="4696" spans="24:24" x14ac:dyDescent="0.4">
      <c r="X4696" s="20"/>
    </row>
    <row r="4697" spans="24:24" x14ac:dyDescent="0.4">
      <c r="X4697" s="20"/>
    </row>
    <row r="4698" spans="24:24" x14ac:dyDescent="0.4">
      <c r="X4698" s="20"/>
    </row>
    <row r="4699" spans="24:24" x14ac:dyDescent="0.4">
      <c r="X4699" s="20"/>
    </row>
    <row r="4700" spans="24:24" x14ac:dyDescent="0.4">
      <c r="X4700" s="20"/>
    </row>
    <row r="4701" spans="24:24" x14ac:dyDescent="0.4">
      <c r="X4701" s="20"/>
    </row>
    <row r="4702" spans="24:24" x14ac:dyDescent="0.4">
      <c r="X4702" s="20"/>
    </row>
    <row r="4703" spans="24:24" x14ac:dyDescent="0.4">
      <c r="X4703" s="20"/>
    </row>
    <row r="4704" spans="24:24" x14ac:dyDescent="0.4">
      <c r="X4704" s="20"/>
    </row>
    <row r="4705" spans="24:24" x14ac:dyDescent="0.4">
      <c r="X4705" s="20"/>
    </row>
    <row r="4706" spans="24:24" x14ac:dyDescent="0.4">
      <c r="X4706" s="20"/>
    </row>
    <row r="4707" spans="24:24" x14ac:dyDescent="0.4">
      <c r="X4707" s="20"/>
    </row>
    <row r="4708" spans="24:24" x14ac:dyDescent="0.4">
      <c r="X4708" s="20"/>
    </row>
    <row r="4709" spans="24:24" x14ac:dyDescent="0.4">
      <c r="X4709" s="20"/>
    </row>
    <row r="4710" spans="24:24" x14ac:dyDescent="0.4">
      <c r="X4710" s="20"/>
    </row>
    <row r="4711" spans="24:24" x14ac:dyDescent="0.4">
      <c r="X4711" s="20"/>
    </row>
    <row r="4712" spans="24:24" x14ac:dyDescent="0.4">
      <c r="X4712" s="20"/>
    </row>
    <row r="4713" spans="24:24" x14ac:dyDescent="0.4">
      <c r="X4713" s="20"/>
    </row>
    <row r="4714" spans="24:24" x14ac:dyDescent="0.4">
      <c r="X4714" s="20"/>
    </row>
    <row r="4715" spans="24:24" x14ac:dyDescent="0.4">
      <c r="X4715" s="20"/>
    </row>
    <row r="4716" spans="24:24" x14ac:dyDescent="0.4">
      <c r="X4716" s="20"/>
    </row>
    <row r="4717" spans="24:24" x14ac:dyDescent="0.4">
      <c r="X4717" s="20"/>
    </row>
    <row r="4718" spans="24:24" x14ac:dyDescent="0.4">
      <c r="X4718" s="20"/>
    </row>
    <row r="4719" spans="24:24" x14ac:dyDescent="0.4">
      <c r="X4719" s="20"/>
    </row>
    <row r="4720" spans="24:24" x14ac:dyDescent="0.4">
      <c r="X4720" s="20"/>
    </row>
    <row r="4721" spans="24:24" x14ac:dyDescent="0.4">
      <c r="X4721" s="20"/>
    </row>
    <row r="4722" spans="24:24" x14ac:dyDescent="0.4">
      <c r="X4722" s="20"/>
    </row>
    <row r="4723" spans="24:24" x14ac:dyDescent="0.4">
      <c r="X4723" s="20"/>
    </row>
    <row r="4724" spans="24:24" x14ac:dyDescent="0.4">
      <c r="X4724" s="20"/>
    </row>
    <row r="4725" spans="24:24" x14ac:dyDescent="0.4">
      <c r="X4725" s="20"/>
    </row>
    <row r="4726" spans="24:24" x14ac:dyDescent="0.4">
      <c r="X4726" s="20"/>
    </row>
    <row r="4727" spans="24:24" x14ac:dyDescent="0.4">
      <c r="X4727" s="20"/>
    </row>
    <row r="4728" spans="24:24" x14ac:dyDescent="0.4">
      <c r="X4728" s="20"/>
    </row>
    <row r="4729" spans="24:24" x14ac:dyDescent="0.4">
      <c r="X4729" s="20"/>
    </row>
    <row r="4730" spans="24:24" x14ac:dyDescent="0.4">
      <c r="X4730" s="20"/>
    </row>
    <row r="4731" spans="24:24" x14ac:dyDescent="0.4">
      <c r="X4731" s="20"/>
    </row>
    <row r="4732" spans="24:24" x14ac:dyDescent="0.4">
      <c r="X4732" s="20"/>
    </row>
    <row r="4733" spans="24:24" x14ac:dyDescent="0.4">
      <c r="X4733" s="20"/>
    </row>
    <row r="4734" spans="24:24" x14ac:dyDescent="0.4">
      <c r="X4734" s="20"/>
    </row>
    <row r="4735" spans="24:24" x14ac:dyDescent="0.4">
      <c r="X4735" s="20"/>
    </row>
    <row r="4736" spans="24:24" x14ac:dyDescent="0.4">
      <c r="X4736" s="20"/>
    </row>
    <row r="4737" spans="24:24" x14ac:dyDescent="0.4">
      <c r="X4737" s="20"/>
    </row>
    <row r="4738" spans="24:24" x14ac:dyDescent="0.4">
      <c r="X4738" s="20"/>
    </row>
    <row r="4739" spans="24:24" x14ac:dyDescent="0.4">
      <c r="X4739" s="20"/>
    </row>
    <row r="4740" spans="24:24" x14ac:dyDescent="0.4">
      <c r="X4740" s="20"/>
    </row>
    <row r="4741" spans="24:24" x14ac:dyDescent="0.4">
      <c r="X4741" s="20"/>
    </row>
    <row r="4742" spans="24:24" x14ac:dyDescent="0.4">
      <c r="X4742" s="20"/>
    </row>
    <row r="4743" spans="24:24" x14ac:dyDescent="0.4">
      <c r="X4743" s="20"/>
    </row>
    <row r="4744" spans="24:24" x14ac:dyDescent="0.4">
      <c r="X4744" s="20"/>
    </row>
    <row r="4745" spans="24:24" x14ac:dyDescent="0.4">
      <c r="X4745" s="20"/>
    </row>
    <row r="4746" spans="24:24" x14ac:dyDescent="0.4">
      <c r="X4746" s="20"/>
    </row>
    <row r="4747" spans="24:24" x14ac:dyDescent="0.4">
      <c r="X4747" s="20"/>
    </row>
    <row r="4748" spans="24:24" x14ac:dyDescent="0.4">
      <c r="X4748" s="20"/>
    </row>
    <row r="4749" spans="24:24" x14ac:dyDescent="0.4">
      <c r="X4749" s="20"/>
    </row>
    <row r="4750" spans="24:24" x14ac:dyDescent="0.4">
      <c r="X4750" s="20"/>
    </row>
    <row r="4751" spans="24:24" x14ac:dyDescent="0.4">
      <c r="X4751" s="20"/>
    </row>
    <row r="4752" spans="24:24" x14ac:dyDescent="0.4">
      <c r="X4752" s="20"/>
    </row>
    <row r="4753" spans="24:24" x14ac:dyDescent="0.4">
      <c r="X4753" s="20"/>
    </row>
    <row r="4754" spans="24:24" x14ac:dyDescent="0.4">
      <c r="X4754" s="20"/>
    </row>
    <row r="4755" spans="24:24" x14ac:dyDescent="0.4">
      <c r="X4755" s="20"/>
    </row>
    <row r="4756" spans="24:24" x14ac:dyDescent="0.4">
      <c r="X4756" s="20"/>
    </row>
    <row r="4757" spans="24:24" x14ac:dyDescent="0.4">
      <c r="X4757" s="20"/>
    </row>
    <row r="4758" spans="24:24" x14ac:dyDescent="0.4">
      <c r="X4758" s="20"/>
    </row>
    <row r="4759" spans="24:24" x14ac:dyDescent="0.4">
      <c r="X4759" s="20"/>
    </row>
    <row r="4760" spans="24:24" x14ac:dyDescent="0.4">
      <c r="X4760" s="20"/>
    </row>
    <row r="4761" spans="24:24" x14ac:dyDescent="0.4">
      <c r="X4761" s="20"/>
    </row>
    <row r="4762" spans="24:24" x14ac:dyDescent="0.4">
      <c r="X4762" s="20"/>
    </row>
    <row r="4763" spans="24:24" x14ac:dyDescent="0.4">
      <c r="X4763" s="20"/>
    </row>
    <row r="4764" spans="24:24" x14ac:dyDescent="0.4">
      <c r="X4764" s="20"/>
    </row>
    <row r="4765" spans="24:24" x14ac:dyDescent="0.4">
      <c r="X4765" s="20"/>
    </row>
    <row r="4766" spans="24:24" x14ac:dyDescent="0.4">
      <c r="X4766" s="20"/>
    </row>
    <row r="4767" spans="24:24" x14ac:dyDescent="0.4">
      <c r="X4767" s="20"/>
    </row>
    <row r="4768" spans="24:24" x14ac:dyDescent="0.4">
      <c r="X4768" s="20"/>
    </row>
    <row r="4769" spans="24:24" x14ac:dyDescent="0.4">
      <c r="X4769" s="20"/>
    </row>
    <row r="4770" spans="24:24" x14ac:dyDescent="0.4">
      <c r="X4770" s="20"/>
    </row>
    <row r="4771" spans="24:24" x14ac:dyDescent="0.4">
      <c r="X4771" s="20"/>
    </row>
    <row r="4772" spans="24:24" x14ac:dyDescent="0.4">
      <c r="X4772" s="20"/>
    </row>
    <row r="4773" spans="24:24" x14ac:dyDescent="0.4">
      <c r="X4773" s="20"/>
    </row>
    <row r="4774" spans="24:24" x14ac:dyDescent="0.4">
      <c r="X4774" s="20"/>
    </row>
    <row r="4775" spans="24:24" x14ac:dyDescent="0.4">
      <c r="X4775" s="20"/>
    </row>
    <row r="4776" spans="24:24" x14ac:dyDescent="0.4">
      <c r="X4776" s="20"/>
    </row>
    <row r="4777" spans="24:24" x14ac:dyDescent="0.4">
      <c r="X4777" s="20"/>
    </row>
    <row r="4778" spans="24:24" x14ac:dyDescent="0.4">
      <c r="X4778" s="20"/>
    </row>
    <row r="4779" spans="24:24" x14ac:dyDescent="0.4">
      <c r="X4779" s="20"/>
    </row>
    <row r="4780" spans="24:24" x14ac:dyDescent="0.4">
      <c r="X4780" s="20"/>
    </row>
    <row r="4781" spans="24:24" x14ac:dyDescent="0.4">
      <c r="X4781" s="20"/>
    </row>
    <row r="4782" spans="24:24" x14ac:dyDescent="0.4">
      <c r="X4782" s="20"/>
    </row>
    <row r="4783" spans="24:24" x14ac:dyDescent="0.4">
      <c r="X4783" s="20"/>
    </row>
    <row r="4784" spans="24:24" x14ac:dyDescent="0.4">
      <c r="X4784" s="20"/>
    </row>
    <row r="4785" spans="24:24" x14ac:dyDescent="0.4">
      <c r="X4785" s="20"/>
    </row>
    <row r="4786" spans="24:24" x14ac:dyDescent="0.4">
      <c r="X4786" s="20"/>
    </row>
    <row r="4787" spans="24:24" x14ac:dyDescent="0.4">
      <c r="X4787" s="20"/>
    </row>
    <row r="4788" spans="24:24" x14ac:dyDescent="0.4">
      <c r="X4788" s="20"/>
    </row>
    <row r="4789" spans="24:24" x14ac:dyDescent="0.4">
      <c r="X4789" s="20"/>
    </row>
    <row r="4790" spans="24:24" x14ac:dyDescent="0.4">
      <c r="X4790" s="20"/>
    </row>
    <row r="4791" spans="24:24" x14ac:dyDescent="0.4">
      <c r="X4791" s="20"/>
    </row>
    <row r="4792" spans="24:24" x14ac:dyDescent="0.4">
      <c r="X4792" s="20"/>
    </row>
    <row r="4793" spans="24:24" x14ac:dyDescent="0.4">
      <c r="X4793" s="20"/>
    </row>
    <row r="4794" spans="24:24" x14ac:dyDescent="0.4">
      <c r="X4794" s="20"/>
    </row>
    <row r="4795" spans="24:24" x14ac:dyDescent="0.4">
      <c r="X4795" s="20"/>
    </row>
    <row r="4796" spans="24:24" x14ac:dyDescent="0.4">
      <c r="X4796" s="20"/>
    </row>
    <row r="4797" spans="24:24" x14ac:dyDescent="0.4">
      <c r="X4797" s="20"/>
    </row>
    <row r="4798" spans="24:24" x14ac:dyDescent="0.4">
      <c r="X4798" s="20"/>
    </row>
    <row r="4799" spans="24:24" x14ac:dyDescent="0.4">
      <c r="X4799" s="20"/>
    </row>
    <row r="4800" spans="24:24" x14ac:dyDescent="0.4">
      <c r="X4800" s="20"/>
    </row>
    <row r="4801" spans="24:24" x14ac:dyDescent="0.4">
      <c r="X4801" s="20"/>
    </row>
    <row r="4802" spans="24:24" x14ac:dyDescent="0.4">
      <c r="X4802" s="20"/>
    </row>
    <row r="4803" spans="24:24" x14ac:dyDescent="0.4">
      <c r="X4803" s="20"/>
    </row>
    <row r="4804" spans="24:24" x14ac:dyDescent="0.4">
      <c r="X4804" s="20"/>
    </row>
    <row r="4805" spans="24:24" x14ac:dyDescent="0.4">
      <c r="X4805" s="20"/>
    </row>
    <row r="4806" spans="24:24" x14ac:dyDescent="0.4">
      <c r="X4806" s="20"/>
    </row>
    <row r="4807" spans="24:24" x14ac:dyDescent="0.4">
      <c r="X4807" s="20"/>
    </row>
    <row r="4808" spans="24:24" x14ac:dyDescent="0.4">
      <c r="X4808" s="20"/>
    </row>
    <row r="4809" spans="24:24" x14ac:dyDescent="0.4">
      <c r="X4809" s="20"/>
    </row>
    <row r="4810" spans="24:24" x14ac:dyDescent="0.4">
      <c r="X4810" s="20"/>
    </row>
    <row r="4811" spans="24:24" x14ac:dyDescent="0.4">
      <c r="X4811" s="20"/>
    </row>
    <row r="4812" spans="24:24" x14ac:dyDescent="0.4">
      <c r="X4812" s="20"/>
    </row>
    <row r="4813" spans="24:24" x14ac:dyDescent="0.4">
      <c r="X4813" s="20"/>
    </row>
    <row r="4814" spans="24:24" x14ac:dyDescent="0.4">
      <c r="X4814" s="20"/>
    </row>
    <row r="4815" spans="24:24" x14ac:dyDescent="0.4">
      <c r="X4815" s="20"/>
    </row>
    <row r="4816" spans="24:24" x14ac:dyDescent="0.4">
      <c r="X4816" s="20"/>
    </row>
    <row r="4817" spans="24:24" x14ac:dyDescent="0.4">
      <c r="X4817" s="20"/>
    </row>
    <row r="4818" spans="24:24" x14ac:dyDescent="0.4">
      <c r="X4818" s="20"/>
    </row>
    <row r="4819" spans="24:24" x14ac:dyDescent="0.4">
      <c r="X4819" s="20"/>
    </row>
    <row r="4820" spans="24:24" x14ac:dyDescent="0.4">
      <c r="X4820" s="20"/>
    </row>
    <row r="4821" spans="24:24" x14ac:dyDescent="0.4">
      <c r="X4821" s="20"/>
    </row>
    <row r="4822" spans="24:24" x14ac:dyDescent="0.4">
      <c r="X4822" s="20"/>
    </row>
    <row r="4823" spans="24:24" x14ac:dyDescent="0.4">
      <c r="X4823" s="20"/>
    </row>
    <row r="4824" spans="24:24" x14ac:dyDescent="0.4">
      <c r="X4824" s="20"/>
    </row>
    <row r="4825" spans="24:24" x14ac:dyDescent="0.4">
      <c r="X4825" s="20"/>
    </row>
    <row r="4826" spans="24:24" x14ac:dyDescent="0.4">
      <c r="X4826" s="20"/>
    </row>
    <row r="4827" spans="24:24" x14ac:dyDescent="0.4">
      <c r="X4827" s="20"/>
    </row>
    <row r="4828" spans="24:24" x14ac:dyDescent="0.4">
      <c r="X4828" s="20"/>
    </row>
    <row r="4829" spans="24:24" x14ac:dyDescent="0.4">
      <c r="X4829" s="20"/>
    </row>
    <row r="4830" spans="24:24" x14ac:dyDescent="0.4">
      <c r="X4830" s="20"/>
    </row>
    <row r="4831" spans="24:24" x14ac:dyDescent="0.4">
      <c r="X4831" s="20"/>
    </row>
    <row r="4832" spans="24:24" x14ac:dyDescent="0.4">
      <c r="X4832" s="20"/>
    </row>
    <row r="4833" spans="24:24" x14ac:dyDescent="0.4">
      <c r="X4833" s="20"/>
    </row>
    <row r="4834" spans="24:24" x14ac:dyDescent="0.4">
      <c r="X4834" s="20"/>
    </row>
    <row r="4835" spans="24:24" x14ac:dyDescent="0.4">
      <c r="X4835" s="20"/>
    </row>
    <row r="4836" spans="24:24" x14ac:dyDescent="0.4">
      <c r="X4836" s="20"/>
    </row>
    <row r="4837" spans="24:24" x14ac:dyDescent="0.4">
      <c r="X4837" s="20"/>
    </row>
    <row r="4838" spans="24:24" x14ac:dyDescent="0.4">
      <c r="X4838" s="20"/>
    </row>
    <row r="4839" spans="24:24" x14ac:dyDescent="0.4">
      <c r="X4839" s="20"/>
    </row>
    <row r="4840" spans="24:24" x14ac:dyDescent="0.4">
      <c r="X4840" s="20"/>
    </row>
    <row r="4841" spans="24:24" x14ac:dyDescent="0.4">
      <c r="X4841" s="20"/>
    </row>
    <row r="4842" spans="24:24" x14ac:dyDescent="0.4">
      <c r="X4842" s="20"/>
    </row>
    <row r="4843" spans="24:24" x14ac:dyDescent="0.4">
      <c r="X4843" s="20"/>
    </row>
    <row r="4844" spans="24:24" x14ac:dyDescent="0.4">
      <c r="X4844" s="20"/>
    </row>
    <row r="4845" spans="24:24" x14ac:dyDescent="0.4">
      <c r="X4845" s="20"/>
    </row>
    <row r="4846" spans="24:24" x14ac:dyDescent="0.4">
      <c r="X4846" s="20"/>
    </row>
    <row r="4847" spans="24:24" x14ac:dyDescent="0.4">
      <c r="X4847" s="20"/>
    </row>
    <row r="4848" spans="24:24" x14ac:dyDescent="0.4">
      <c r="X4848" s="20"/>
    </row>
    <row r="4849" spans="24:24" x14ac:dyDescent="0.4">
      <c r="X4849" s="20"/>
    </row>
    <row r="4850" spans="24:24" x14ac:dyDescent="0.4">
      <c r="X4850" s="20"/>
    </row>
    <row r="4851" spans="24:24" x14ac:dyDescent="0.4">
      <c r="X4851" s="20"/>
    </row>
    <row r="4852" spans="24:24" x14ac:dyDescent="0.4">
      <c r="X4852" s="20"/>
    </row>
    <row r="4853" spans="24:24" x14ac:dyDescent="0.4">
      <c r="X4853" s="20"/>
    </row>
    <row r="4854" spans="24:24" x14ac:dyDescent="0.4">
      <c r="X4854" s="20"/>
    </row>
    <row r="4855" spans="24:24" x14ac:dyDescent="0.4">
      <c r="X4855" s="20"/>
    </row>
    <row r="4856" spans="24:24" x14ac:dyDescent="0.4">
      <c r="X4856" s="20"/>
    </row>
    <row r="4857" spans="24:24" x14ac:dyDescent="0.4">
      <c r="X4857" s="20"/>
    </row>
    <row r="4858" spans="24:24" x14ac:dyDescent="0.4">
      <c r="X4858" s="20"/>
    </row>
    <row r="4859" spans="24:24" x14ac:dyDescent="0.4">
      <c r="X4859" s="20"/>
    </row>
    <row r="4860" spans="24:24" x14ac:dyDescent="0.4">
      <c r="X4860" s="20"/>
    </row>
    <row r="4861" spans="24:24" x14ac:dyDescent="0.4">
      <c r="X4861" s="20"/>
    </row>
    <row r="4862" spans="24:24" x14ac:dyDescent="0.4">
      <c r="X4862" s="20"/>
    </row>
    <row r="4863" spans="24:24" x14ac:dyDescent="0.4">
      <c r="X4863" s="20"/>
    </row>
    <row r="4864" spans="24:24" x14ac:dyDescent="0.4">
      <c r="X4864" s="20"/>
    </row>
    <row r="4865" spans="24:24" x14ac:dyDescent="0.4">
      <c r="X4865" s="20"/>
    </row>
    <row r="4866" spans="24:24" x14ac:dyDescent="0.4">
      <c r="X4866" s="20"/>
    </row>
    <row r="4867" spans="24:24" x14ac:dyDescent="0.4">
      <c r="X4867" s="20"/>
    </row>
    <row r="4868" spans="24:24" x14ac:dyDescent="0.4">
      <c r="X4868" s="20"/>
    </row>
    <row r="4869" spans="24:24" x14ac:dyDescent="0.4">
      <c r="X4869" s="20"/>
    </row>
    <row r="4870" spans="24:24" x14ac:dyDescent="0.4">
      <c r="X4870" s="20"/>
    </row>
    <row r="4871" spans="24:24" x14ac:dyDescent="0.4">
      <c r="X4871" s="20"/>
    </row>
    <row r="4872" spans="24:24" x14ac:dyDescent="0.4">
      <c r="X4872" s="20"/>
    </row>
    <row r="4873" spans="24:24" x14ac:dyDescent="0.4">
      <c r="X4873" s="20"/>
    </row>
    <row r="4874" spans="24:24" x14ac:dyDescent="0.4">
      <c r="X4874" s="20"/>
    </row>
    <row r="4875" spans="24:24" x14ac:dyDescent="0.4">
      <c r="X4875" s="20"/>
    </row>
    <row r="4876" spans="24:24" x14ac:dyDescent="0.4">
      <c r="X4876" s="20"/>
    </row>
    <row r="4877" spans="24:24" x14ac:dyDescent="0.4">
      <c r="X4877" s="20"/>
    </row>
    <row r="4878" spans="24:24" x14ac:dyDescent="0.4">
      <c r="X4878" s="20"/>
    </row>
    <row r="4879" spans="24:24" x14ac:dyDescent="0.4">
      <c r="X4879" s="20"/>
    </row>
    <row r="4880" spans="24:24" x14ac:dyDescent="0.4">
      <c r="X4880" s="20"/>
    </row>
    <row r="4881" spans="24:24" x14ac:dyDescent="0.4">
      <c r="X4881" s="20"/>
    </row>
    <row r="4882" spans="24:24" x14ac:dyDescent="0.4">
      <c r="X4882" s="20"/>
    </row>
    <row r="4883" spans="24:24" x14ac:dyDescent="0.4">
      <c r="X4883" s="20"/>
    </row>
    <row r="4884" spans="24:24" x14ac:dyDescent="0.4">
      <c r="X4884" s="20"/>
    </row>
    <row r="4885" spans="24:24" x14ac:dyDescent="0.4">
      <c r="X4885" s="20"/>
    </row>
    <row r="4886" spans="24:24" x14ac:dyDescent="0.4">
      <c r="X4886" s="20"/>
    </row>
    <row r="4887" spans="24:24" x14ac:dyDescent="0.4">
      <c r="X4887" s="20"/>
    </row>
    <row r="4888" spans="24:24" x14ac:dyDescent="0.4">
      <c r="X4888" s="20"/>
    </row>
    <row r="4889" spans="24:24" x14ac:dyDescent="0.4">
      <c r="X4889" s="20"/>
    </row>
    <row r="4890" spans="24:24" x14ac:dyDescent="0.4">
      <c r="X4890" s="20"/>
    </row>
    <row r="4891" spans="24:24" x14ac:dyDescent="0.4">
      <c r="X4891" s="20"/>
    </row>
    <row r="4892" spans="24:24" x14ac:dyDescent="0.4">
      <c r="X4892" s="20"/>
    </row>
    <row r="4893" spans="24:24" x14ac:dyDescent="0.4">
      <c r="X4893" s="20"/>
    </row>
    <row r="4894" spans="24:24" x14ac:dyDescent="0.4">
      <c r="X4894" s="20"/>
    </row>
    <row r="4895" spans="24:24" x14ac:dyDescent="0.4">
      <c r="X4895" s="20"/>
    </row>
    <row r="4896" spans="24:24" x14ac:dyDescent="0.4">
      <c r="X4896" s="20"/>
    </row>
    <row r="4897" spans="24:24" x14ac:dyDescent="0.4">
      <c r="X4897" s="20"/>
    </row>
    <row r="4898" spans="24:24" x14ac:dyDescent="0.4">
      <c r="X4898" s="20"/>
    </row>
    <row r="4899" spans="24:24" x14ac:dyDescent="0.4">
      <c r="X4899" s="20"/>
    </row>
    <row r="4900" spans="24:24" x14ac:dyDescent="0.4">
      <c r="X4900" s="20"/>
    </row>
    <row r="4901" spans="24:24" x14ac:dyDescent="0.4">
      <c r="X4901" s="20"/>
    </row>
    <row r="4902" spans="24:24" x14ac:dyDescent="0.4">
      <c r="X4902" s="20"/>
    </row>
    <row r="4903" spans="24:24" x14ac:dyDescent="0.4">
      <c r="X4903" s="20"/>
    </row>
    <row r="4904" spans="24:24" x14ac:dyDescent="0.4">
      <c r="X4904" s="20"/>
    </row>
    <row r="4905" spans="24:24" x14ac:dyDescent="0.4">
      <c r="X4905" s="20"/>
    </row>
    <row r="4906" spans="24:24" x14ac:dyDescent="0.4">
      <c r="X4906" s="20"/>
    </row>
    <row r="4907" spans="24:24" x14ac:dyDescent="0.4">
      <c r="X4907" s="20"/>
    </row>
    <row r="4908" spans="24:24" x14ac:dyDescent="0.4">
      <c r="X4908" s="20"/>
    </row>
    <row r="4909" spans="24:24" x14ac:dyDescent="0.4">
      <c r="X4909" s="20"/>
    </row>
    <row r="4910" spans="24:24" x14ac:dyDescent="0.4">
      <c r="X4910" s="20"/>
    </row>
    <row r="4911" spans="24:24" x14ac:dyDescent="0.4">
      <c r="X4911" s="20"/>
    </row>
    <row r="4912" spans="24:24" x14ac:dyDescent="0.4">
      <c r="X4912" s="20"/>
    </row>
    <row r="4913" spans="24:24" x14ac:dyDescent="0.4">
      <c r="X4913" s="20"/>
    </row>
    <row r="4914" spans="24:24" x14ac:dyDescent="0.4">
      <c r="X4914" s="20"/>
    </row>
    <row r="4915" spans="24:24" x14ac:dyDescent="0.4">
      <c r="X4915" s="20"/>
    </row>
    <row r="4916" spans="24:24" x14ac:dyDescent="0.4">
      <c r="X4916" s="20"/>
    </row>
    <row r="4917" spans="24:24" x14ac:dyDescent="0.4">
      <c r="X4917" s="20"/>
    </row>
    <row r="4918" spans="24:24" x14ac:dyDescent="0.4">
      <c r="X4918" s="20"/>
    </row>
    <row r="4919" spans="24:24" x14ac:dyDescent="0.4">
      <c r="X4919" s="20"/>
    </row>
    <row r="4920" spans="24:24" x14ac:dyDescent="0.4">
      <c r="X4920" s="20"/>
    </row>
    <row r="4921" spans="24:24" x14ac:dyDescent="0.4">
      <c r="X4921" s="20"/>
    </row>
    <row r="4922" spans="24:24" x14ac:dyDescent="0.4">
      <c r="X4922" s="20"/>
    </row>
    <row r="4923" spans="24:24" x14ac:dyDescent="0.4">
      <c r="X4923" s="20"/>
    </row>
    <row r="4924" spans="24:24" x14ac:dyDescent="0.4">
      <c r="X4924" s="20"/>
    </row>
    <row r="4925" spans="24:24" x14ac:dyDescent="0.4">
      <c r="X4925" s="20"/>
    </row>
    <row r="4926" spans="24:24" x14ac:dyDescent="0.4">
      <c r="X4926" s="20"/>
    </row>
    <row r="4927" spans="24:24" x14ac:dyDescent="0.4">
      <c r="X4927" s="20"/>
    </row>
    <row r="4928" spans="24:24" x14ac:dyDescent="0.4">
      <c r="X4928" s="20"/>
    </row>
    <row r="4929" spans="24:24" x14ac:dyDescent="0.4">
      <c r="X4929" s="20"/>
    </row>
    <row r="4930" spans="24:24" x14ac:dyDescent="0.4">
      <c r="X4930" s="20"/>
    </row>
    <row r="4931" spans="24:24" x14ac:dyDescent="0.4">
      <c r="X4931" s="20"/>
    </row>
    <row r="4932" spans="24:24" x14ac:dyDescent="0.4">
      <c r="X4932" s="20"/>
    </row>
    <row r="4933" spans="24:24" x14ac:dyDescent="0.4">
      <c r="X4933" s="20"/>
    </row>
    <row r="4934" spans="24:24" x14ac:dyDescent="0.4">
      <c r="X4934" s="20"/>
    </row>
    <row r="4935" spans="24:24" x14ac:dyDescent="0.4">
      <c r="X4935" s="20"/>
    </row>
    <row r="4936" spans="24:24" x14ac:dyDescent="0.4">
      <c r="X4936" s="20"/>
    </row>
    <row r="4937" spans="24:24" x14ac:dyDescent="0.4">
      <c r="X4937" s="20"/>
    </row>
    <row r="4938" spans="24:24" x14ac:dyDescent="0.4">
      <c r="X4938" s="20"/>
    </row>
    <row r="4939" spans="24:24" x14ac:dyDescent="0.4">
      <c r="X4939" s="20"/>
    </row>
    <row r="4940" spans="24:24" x14ac:dyDescent="0.4">
      <c r="X4940" s="20"/>
    </row>
    <row r="4941" spans="24:24" x14ac:dyDescent="0.4">
      <c r="X4941" s="20"/>
    </row>
    <row r="4942" spans="24:24" x14ac:dyDescent="0.4">
      <c r="X4942" s="20"/>
    </row>
    <row r="4943" spans="24:24" x14ac:dyDescent="0.4">
      <c r="X4943" s="20"/>
    </row>
    <row r="4944" spans="24:24" x14ac:dyDescent="0.4">
      <c r="X4944" s="20"/>
    </row>
    <row r="4945" spans="24:24" x14ac:dyDescent="0.4">
      <c r="X4945" s="20"/>
    </row>
    <row r="4946" spans="24:24" x14ac:dyDescent="0.4">
      <c r="X4946" s="20"/>
    </row>
    <row r="4947" spans="24:24" x14ac:dyDescent="0.4">
      <c r="X4947" s="20"/>
    </row>
    <row r="4948" spans="24:24" x14ac:dyDescent="0.4">
      <c r="X4948" s="20"/>
    </row>
    <row r="4949" spans="24:24" x14ac:dyDescent="0.4">
      <c r="X4949" s="20"/>
    </row>
    <row r="4950" spans="24:24" x14ac:dyDescent="0.4">
      <c r="X4950" s="20"/>
    </row>
    <row r="4951" spans="24:24" x14ac:dyDescent="0.4">
      <c r="X4951" s="20"/>
    </row>
    <row r="4952" spans="24:24" x14ac:dyDescent="0.4">
      <c r="X4952" s="20"/>
    </row>
    <row r="4953" spans="24:24" x14ac:dyDescent="0.4">
      <c r="X4953" s="20"/>
    </row>
    <row r="4954" spans="24:24" x14ac:dyDescent="0.4">
      <c r="X4954" s="20"/>
    </row>
    <row r="4955" spans="24:24" x14ac:dyDescent="0.4">
      <c r="X4955" s="20"/>
    </row>
    <row r="4956" spans="24:24" x14ac:dyDescent="0.4">
      <c r="X4956" s="20"/>
    </row>
    <row r="4957" spans="24:24" x14ac:dyDescent="0.4">
      <c r="X4957" s="20"/>
    </row>
    <row r="4958" spans="24:24" x14ac:dyDescent="0.4">
      <c r="X4958" s="20"/>
    </row>
    <row r="4959" spans="24:24" x14ac:dyDescent="0.4">
      <c r="X4959" s="20"/>
    </row>
    <row r="4960" spans="24:24" x14ac:dyDescent="0.4">
      <c r="X4960" s="20"/>
    </row>
    <row r="4961" spans="24:24" x14ac:dyDescent="0.4">
      <c r="X4961" s="20"/>
    </row>
    <row r="4962" spans="24:24" x14ac:dyDescent="0.4">
      <c r="X4962" s="20"/>
    </row>
    <row r="4963" spans="24:24" x14ac:dyDescent="0.4">
      <c r="X4963" s="20"/>
    </row>
    <row r="4964" spans="24:24" x14ac:dyDescent="0.4">
      <c r="X4964" s="20"/>
    </row>
    <row r="4965" spans="24:24" x14ac:dyDescent="0.4">
      <c r="X4965" s="20"/>
    </row>
    <row r="4966" spans="24:24" x14ac:dyDescent="0.4">
      <c r="X4966" s="20"/>
    </row>
    <row r="4967" spans="24:24" x14ac:dyDescent="0.4">
      <c r="X4967" s="20"/>
    </row>
    <row r="4968" spans="24:24" x14ac:dyDescent="0.4">
      <c r="X4968" s="20"/>
    </row>
    <row r="4969" spans="24:24" x14ac:dyDescent="0.4">
      <c r="X4969" s="20"/>
    </row>
    <row r="4970" spans="24:24" x14ac:dyDescent="0.4">
      <c r="X4970" s="20"/>
    </row>
    <row r="4971" spans="24:24" x14ac:dyDescent="0.4">
      <c r="X4971" s="20"/>
    </row>
    <row r="4972" spans="24:24" x14ac:dyDescent="0.4">
      <c r="X4972" s="20"/>
    </row>
    <row r="4973" spans="24:24" x14ac:dyDescent="0.4">
      <c r="X4973" s="20"/>
    </row>
    <row r="4974" spans="24:24" x14ac:dyDescent="0.4">
      <c r="X4974" s="20"/>
    </row>
    <row r="4975" spans="24:24" x14ac:dyDescent="0.4">
      <c r="X4975" s="20"/>
    </row>
    <row r="4976" spans="24:24" x14ac:dyDescent="0.4">
      <c r="X4976" s="20"/>
    </row>
    <row r="4977" spans="24:24" x14ac:dyDescent="0.4">
      <c r="X4977" s="20"/>
    </row>
    <row r="4978" spans="24:24" x14ac:dyDescent="0.4">
      <c r="X4978" s="20"/>
    </row>
    <row r="4979" spans="24:24" x14ac:dyDescent="0.4">
      <c r="X4979" s="20"/>
    </row>
    <row r="4980" spans="24:24" x14ac:dyDescent="0.4">
      <c r="X4980" s="20"/>
    </row>
    <row r="4981" spans="24:24" x14ac:dyDescent="0.4">
      <c r="X4981" s="20"/>
    </row>
    <row r="4982" spans="24:24" x14ac:dyDescent="0.4">
      <c r="X4982" s="20"/>
    </row>
    <row r="4983" spans="24:24" x14ac:dyDescent="0.4">
      <c r="X4983" s="20"/>
    </row>
    <row r="4984" spans="24:24" x14ac:dyDescent="0.4">
      <c r="X4984" s="20"/>
    </row>
    <row r="4985" spans="24:24" x14ac:dyDescent="0.4">
      <c r="X4985" s="20"/>
    </row>
    <row r="4986" spans="24:24" x14ac:dyDescent="0.4">
      <c r="X4986" s="20"/>
    </row>
    <row r="4987" spans="24:24" x14ac:dyDescent="0.4">
      <c r="X4987" s="20"/>
    </row>
    <row r="4988" spans="24:24" x14ac:dyDescent="0.4">
      <c r="X4988" s="20"/>
    </row>
    <row r="4989" spans="24:24" x14ac:dyDescent="0.4">
      <c r="X4989" s="20"/>
    </row>
    <row r="4990" spans="24:24" x14ac:dyDescent="0.4">
      <c r="X4990" s="20"/>
    </row>
    <row r="4991" spans="24:24" x14ac:dyDescent="0.4">
      <c r="X4991" s="20"/>
    </row>
    <row r="4992" spans="24:24" x14ac:dyDescent="0.4">
      <c r="X4992" s="20"/>
    </row>
    <row r="4993" spans="24:24" x14ac:dyDescent="0.4">
      <c r="X4993" s="20"/>
    </row>
    <row r="4994" spans="24:24" x14ac:dyDescent="0.4">
      <c r="X4994" s="20"/>
    </row>
    <row r="4995" spans="24:24" x14ac:dyDescent="0.4">
      <c r="X4995" s="20"/>
    </row>
    <row r="4996" spans="24:24" x14ac:dyDescent="0.4">
      <c r="X4996" s="20"/>
    </row>
    <row r="4997" spans="24:24" x14ac:dyDescent="0.4">
      <c r="X4997" s="20"/>
    </row>
    <row r="4998" spans="24:24" x14ac:dyDescent="0.4">
      <c r="X4998" s="20"/>
    </row>
    <row r="4999" spans="24:24" x14ac:dyDescent="0.4">
      <c r="X4999" s="20"/>
    </row>
    <row r="5000" spans="24:24" x14ac:dyDescent="0.4">
      <c r="X5000" s="20"/>
    </row>
    <row r="5001" spans="24:24" x14ac:dyDescent="0.4">
      <c r="X5001" s="20"/>
    </row>
    <row r="5002" spans="24:24" x14ac:dyDescent="0.4">
      <c r="X5002" s="20"/>
    </row>
    <row r="5003" spans="24:24" x14ac:dyDescent="0.4">
      <c r="X5003" s="20"/>
    </row>
    <row r="5004" spans="24:24" x14ac:dyDescent="0.4">
      <c r="X5004" s="20"/>
    </row>
    <row r="5005" spans="24:24" x14ac:dyDescent="0.4">
      <c r="X5005" s="20"/>
    </row>
    <row r="5006" spans="24:24" x14ac:dyDescent="0.4">
      <c r="X5006" s="20"/>
    </row>
    <row r="5007" spans="24:24" x14ac:dyDescent="0.4">
      <c r="X5007" s="20"/>
    </row>
    <row r="5008" spans="24:24" x14ac:dyDescent="0.4">
      <c r="X5008" s="20"/>
    </row>
    <row r="5009" spans="24:24" x14ac:dyDescent="0.4">
      <c r="X5009" s="20"/>
    </row>
    <row r="5010" spans="24:24" x14ac:dyDescent="0.4">
      <c r="X5010" s="20"/>
    </row>
    <row r="5011" spans="24:24" x14ac:dyDescent="0.4">
      <c r="X5011" s="20"/>
    </row>
    <row r="5012" spans="24:24" x14ac:dyDescent="0.4">
      <c r="X5012" s="20"/>
    </row>
    <row r="5013" spans="24:24" x14ac:dyDescent="0.4">
      <c r="X5013" s="20"/>
    </row>
    <row r="5014" spans="24:24" x14ac:dyDescent="0.4">
      <c r="X5014" s="20"/>
    </row>
    <row r="5015" spans="24:24" x14ac:dyDescent="0.4">
      <c r="X5015" s="20"/>
    </row>
    <row r="5016" spans="24:24" x14ac:dyDescent="0.4">
      <c r="X5016" s="20"/>
    </row>
    <row r="5017" spans="24:24" x14ac:dyDescent="0.4">
      <c r="X5017" s="20"/>
    </row>
    <row r="5018" spans="24:24" x14ac:dyDescent="0.4">
      <c r="X5018" s="20"/>
    </row>
    <row r="5019" spans="24:24" x14ac:dyDescent="0.4">
      <c r="X5019" s="20"/>
    </row>
    <row r="5020" spans="24:24" x14ac:dyDescent="0.4">
      <c r="X5020" s="20"/>
    </row>
    <row r="5021" spans="24:24" x14ac:dyDescent="0.4">
      <c r="X5021" s="20"/>
    </row>
    <row r="5022" spans="24:24" x14ac:dyDescent="0.4">
      <c r="X5022" s="20"/>
    </row>
    <row r="5023" spans="24:24" x14ac:dyDescent="0.4">
      <c r="X5023" s="20"/>
    </row>
    <row r="5024" spans="24:24" x14ac:dyDescent="0.4">
      <c r="X5024" s="20"/>
    </row>
    <row r="5025" spans="24:24" x14ac:dyDescent="0.4">
      <c r="X5025" s="20"/>
    </row>
    <row r="5026" spans="24:24" x14ac:dyDescent="0.4">
      <c r="X5026" s="20"/>
    </row>
    <row r="5027" spans="24:24" x14ac:dyDescent="0.4">
      <c r="X5027" s="20"/>
    </row>
    <row r="5028" spans="24:24" x14ac:dyDescent="0.4">
      <c r="X5028" s="20"/>
    </row>
    <row r="5029" spans="24:24" x14ac:dyDescent="0.4">
      <c r="X5029" s="20"/>
    </row>
    <row r="5030" spans="24:24" x14ac:dyDescent="0.4">
      <c r="X5030" s="20"/>
    </row>
    <row r="5031" spans="24:24" x14ac:dyDescent="0.4">
      <c r="X5031" s="20"/>
    </row>
    <row r="5032" spans="24:24" x14ac:dyDescent="0.4">
      <c r="X5032" s="20"/>
    </row>
    <row r="5033" spans="24:24" x14ac:dyDescent="0.4">
      <c r="X5033" s="20"/>
    </row>
    <row r="5034" spans="24:24" x14ac:dyDescent="0.4">
      <c r="X5034" s="20"/>
    </row>
    <row r="5035" spans="24:24" x14ac:dyDescent="0.4">
      <c r="X5035" s="20"/>
    </row>
    <row r="5036" spans="24:24" x14ac:dyDescent="0.4">
      <c r="X5036" s="20"/>
    </row>
    <row r="5037" spans="24:24" x14ac:dyDescent="0.4">
      <c r="X5037" s="20"/>
    </row>
    <row r="5038" spans="24:24" x14ac:dyDescent="0.4">
      <c r="X5038" s="20"/>
    </row>
    <row r="5039" spans="24:24" x14ac:dyDescent="0.4">
      <c r="X5039" s="20"/>
    </row>
    <row r="5040" spans="24:24" x14ac:dyDescent="0.4">
      <c r="X5040" s="20"/>
    </row>
    <row r="5041" spans="24:24" x14ac:dyDescent="0.4">
      <c r="X5041" s="20"/>
    </row>
    <row r="5042" spans="24:24" x14ac:dyDescent="0.4">
      <c r="X5042" s="20"/>
    </row>
    <row r="5043" spans="24:24" x14ac:dyDescent="0.4">
      <c r="X5043" s="20"/>
    </row>
    <row r="5044" spans="24:24" x14ac:dyDescent="0.4">
      <c r="X5044" s="20"/>
    </row>
    <row r="5045" spans="24:24" x14ac:dyDescent="0.4">
      <c r="X5045" s="20"/>
    </row>
    <row r="5046" spans="24:24" x14ac:dyDescent="0.4">
      <c r="X5046" s="20"/>
    </row>
    <row r="5047" spans="24:24" x14ac:dyDescent="0.4">
      <c r="X5047" s="20"/>
    </row>
    <row r="5048" spans="24:24" x14ac:dyDescent="0.4">
      <c r="X5048" s="20"/>
    </row>
    <row r="5049" spans="24:24" x14ac:dyDescent="0.4">
      <c r="X5049" s="20"/>
    </row>
    <row r="5050" spans="24:24" x14ac:dyDescent="0.4">
      <c r="X5050" s="20"/>
    </row>
    <row r="5051" spans="24:24" x14ac:dyDescent="0.4">
      <c r="X5051" s="20"/>
    </row>
    <row r="5052" spans="24:24" x14ac:dyDescent="0.4">
      <c r="X5052" s="20"/>
    </row>
    <row r="5053" spans="24:24" x14ac:dyDescent="0.4">
      <c r="X5053" s="20"/>
    </row>
    <row r="5054" spans="24:24" x14ac:dyDescent="0.4">
      <c r="X5054" s="20"/>
    </row>
    <row r="5055" spans="24:24" x14ac:dyDescent="0.4">
      <c r="X5055" s="20"/>
    </row>
    <row r="5056" spans="24:24" x14ac:dyDescent="0.4">
      <c r="X5056" s="20"/>
    </row>
    <row r="5057" spans="24:24" x14ac:dyDescent="0.4">
      <c r="X5057" s="20"/>
    </row>
    <row r="5058" spans="24:24" x14ac:dyDescent="0.4">
      <c r="X5058" s="20"/>
    </row>
    <row r="5059" spans="24:24" x14ac:dyDescent="0.4">
      <c r="X5059" s="20"/>
    </row>
    <row r="5060" spans="24:24" x14ac:dyDescent="0.4">
      <c r="X5060" s="20"/>
    </row>
    <row r="5061" spans="24:24" x14ac:dyDescent="0.4">
      <c r="X5061" s="20"/>
    </row>
    <row r="5062" spans="24:24" x14ac:dyDescent="0.4">
      <c r="X5062" s="20"/>
    </row>
    <row r="5063" spans="24:24" x14ac:dyDescent="0.4">
      <c r="X5063" s="20"/>
    </row>
    <row r="5064" spans="24:24" x14ac:dyDescent="0.4">
      <c r="X5064" s="20"/>
    </row>
    <row r="5065" spans="24:24" x14ac:dyDescent="0.4">
      <c r="X5065" s="20"/>
    </row>
    <row r="5066" spans="24:24" x14ac:dyDescent="0.4">
      <c r="X5066" s="20"/>
    </row>
    <row r="5067" spans="24:24" x14ac:dyDescent="0.4">
      <c r="X5067" s="20"/>
    </row>
    <row r="5068" spans="24:24" x14ac:dyDescent="0.4">
      <c r="X5068" s="20"/>
    </row>
    <row r="5069" spans="24:24" x14ac:dyDescent="0.4">
      <c r="X5069" s="20"/>
    </row>
    <row r="5070" spans="24:24" x14ac:dyDescent="0.4">
      <c r="X5070" s="20"/>
    </row>
    <row r="5071" spans="24:24" x14ac:dyDescent="0.4">
      <c r="X5071" s="20"/>
    </row>
    <row r="5072" spans="24:24" x14ac:dyDescent="0.4">
      <c r="X5072" s="20"/>
    </row>
    <row r="5073" spans="24:24" x14ac:dyDescent="0.4">
      <c r="X5073" s="20"/>
    </row>
    <row r="5074" spans="24:24" x14ac:dyDescent="0.4">
      <c r="X5074" s="20"/>
    </row>
    <row r="5075" spans="24:24" x14ac:dyDescent="0.4">
      <c r="X5075" s="20"/>
    </row>
    <row r="5076" spans="24:24" x14ac:dyDescent="0.4">
      <c r="X5076" s="20"/>
    </row>
    <row r="5077" spans="24:24" x14ac:dyDescent="0.4">
      <c r="X5077" s="20"/>
    </row>
    <row r="5078" spans="24:24" x14ac:dyDescent="0.4">
      <c r="X5078" s="20"/>
    </row>
    <row r="5079" spans="24:24" x14ac:dyDescent="0.4">
      <c r="X5079" s="20"/>
    </row>
    <row r="5080" spans="24:24" x14ac:dyDescent="0.4">
      <c r="X5080" s="20"/>
    </row>
    <row r="5081" spans="24:24" x14ac:dyDescent="0.4">
      <c r="X5081" s="20"/>
    </row>
    <row r="5082" spans="24:24" x14ac:dyDescent="0.4">
      <c r="X5082" s="20"/>
    </row>
    <row r="5083" spans="24:24" x14ac:dyDescent="0.4">
      <c r="X5083" s="20"/>
    </row>
    <row r="5084" spans="24:24" x14ac:dyDescent="0.4">
      <c r="X5084" s="20"/>
    </row>
    <row r="5085" spans="24:24" x14ac:dyDescent="0.4">
      <c r="X5085" s="20"/>
    </row>
    <row r="5086" spans="24:24" x14ac:dyDescent="0.4">
      <c r="X5086" s="20"/>
    </row>
    <row r="5087" spans="24:24" x14ac:dyDescent="0.4">
      <c r="X5087" s="20"/>
    </row>
    <row r="5088" spans="24:24" x14ac:dyDescent="0.4">
      <c r="X5088" s="20"/>
    </row>
    <row r="5089" spans="24:24" x14ac:dyDescent="0.4">
      <c r="X5089" s="20"/>
    </row>
    <row r="5090" spans="24:24" x14ac:dyDescent="0.4">
      <c r="X5090" s="20"/>
    </row>
    <row r="5091" spans="24:24" x14ac:dyDescent="0.4">
      <c r="X5091" s="20"/>
    </row>
    <row r="5092" spans="24:24" x14ac:dyDescent="0.4">
      <c r="X5092" s="20"/>
    </row>
    <row r="5093" spans="24:24" x14ac:dyDescent="0.4">
      <c r="X5093" s="20"/>
    </row>
    <row r="5094" spans="24:24" x14ac:dyDescent="0.4">
      <c r="X5094" s="20"/>
    </row>
    <row r="5095" spans="24:24" x14ac:dyDescent="0.4">
      <c r="X5095" s="20"/>
    </row>
    <row r="5096" spans="24:24" x14ac:dyDescent="0.4">
      <c r="X5096" s="20"/>
    </row>
    <row r="5097" spans="24:24" x14ac:dyDescent="0.4">
      <c r="X5097" s="20"/>
    </row>
    <row r="5098" spans="24:24" x14ac:dyDescent="0.4">
      <c r="X5098" s="20"/>
    </row>
    <row r="5099" spans="24:24" x14ac:dyDescent="0.4">
      <c r="X5099" s="20"/>
    </row>
    <row r="5100" spans="24:24" x14ac:dyDescent="0.4">
      <c r="X5100" s="20"/>
    </row>
    <row r="5101" spans="24:24" x14ac:dyDescent="0.4">
      <c r="X5101" s="20"/>
    </row>
    <row r="5102" spans="24:24" x14ac:dyDescent="0.4">
      <c r="X5102" s="20"/>
    </row>
    <row r="5103" spans="24:24" x14ac:dyDescent="0.4">
      <c r="X5103" s="20"/>
    </row>
    <row r="5104" spans="24:24" x14ac:dyDescent="0.4">
      <c r="X5104" s="20"/>
    </row>
    <row r="5105" spans="24:24" x14ac:dyDescent="0.4">
      <c r="X5105" s="20"/>
    </row>
    <row r="5106" spans="24:24" x14ac:dyDescent="0.4">
      <c r="X5106" s="20"/>
    </row>
    <row r="5107" spans="24:24" x14ac:dyDescent="0.4">
      <c r="X5107" s="20"/>
    </row>
    <row r="5108" spans="24:24" x14ac:dyDescent="0.4">
      <c r="X5108" s="20"/>
    </row>
    <row r="5109" spans="24:24" x14ac:dyDescent="0.4">
      <c r="X5109" s="20"/>
    </row>
    <row r="5110" spans="24:24" x14ac:dyDescent="0.4">
      <c r="X5110" s="20"/>
    </row>
    <row r="5111" spans="24:24" x14ac:dyDescent="0.4">
      <c r="X5111" s="20"/>
    </row>
    <row r="5112" spans="24:24" x14ac:dyDescent="0.4">
      <c r="X5112" s="20"/>
    </row>
    <row r="5113" spans="24:24" x14ac:dyDescent="0.4">
      <c r="X5113" s="20"/>
    </row>
    <row r="5114" spans="24:24" x14ac:dyDescent="0.4">
      <c r="X5114" s="20"/>
    </row>
    <row r="5115" spans="24:24" x14ac:dyDescent="0.4">
      <c r="X5115" s="20"/>
    </row>
    <row r="5116" spans="24:24" x14ac:dyDescent="0.4">
      <c r="X5116" s="20"/>
    </row>
    <row r="5117" spans="24:24" x14ac:dyDescent="0.4">
      <c r="X5117" s="20"/>
    </row>
    <row r="5118" spans="24:24" x14ac:dyDescent="0.4">
      <c r="X5118" s="20"/>
    </row>
    <row r="5119" spans="24:24" x14ac:dyDescent="0.4">
      <c r="X5119" s="20"/>
    </row>
    <row r="5120" spans="24:24" x14ac:dyDescent="0.4">
      <c r="X5120" s="20"/>
    </row>
    <row r="5121" spans="24:24" x14ac:dyDescent="0.4">
      <c r="X5121" s="20"/>
    </row>
    <row r="5122" spans="24:24" x14ac:dyDescent="0.4">
      <c r="X5122" s="20"/>
    </row>
    <row r="5123" spans="24:24" x14ac:dyDescent="0.4">
      <c r="X5123" s="20"/>
    </row>
    <row r="5124" spans="24:24" x14ac:dyDescent="0.4">
      <c r="X5124" s="20"/>
    </row>
    <row r="5125" spans="24:24" x14ac:dyDescent="0.4">
      <c r="X5125" s="20"/>
    </row>
    <row r="5126" spans="24:24" x14ac:dyDescent="0.4">
      <c r="X5126" s="20"/>
    </row>
    <row r="5127" spans="24:24" x14ac:dyDescent="0.4">
      <c r="X5127" s="20"/>
    </row>
    <row r="5128" spans="24:24" x14ac:dyDescent="0.4">
      <c r="X5128" s="20"/>
    </row>
    <row r="5129" spans="24:24" x14ac:dyDescent="0.4">
      <c r="X5129" s="20"/>
    </row>
    <row r="5130" spans="24:24" x14ac:dyDescent="0.4">
      <c r="X5130" s="20"/>
    </row>
    <row r="5131" spans="24:24" x14ac:dyDescent="0.4">
      <c r="X5131" s="20"/>
    </row>
    <row r="5132" spans="24:24" x14ac:dyDescent="0.4">
      <c r="X5132" s="20"/>
    </row>
    <row r="5133" spans="24:24" x14ac:dyDescent="0.4">
      <c r="X5133" s="20"/>
    </row>
    <row r="5134" spans="24:24" x14ac:dyDescent="0.4">
      <c r="X5134" s="20"/>
    </row>
    <row r="5135" spans="24:24" x14ac:dyDescent="0.4">
      <c r="X5135" s="20"/>
    </row>
    <row r="5136" spans="24:24" x14ac:dyDescent="0.4">
      <c r="X5136" s="20"/>
    </row>
    <row r="5137" spans="24:24" x14ac:dyDescent="0.4">
      <c r="X5137" s="20"/>
    </row>
    <row r="5138" spans="24:24" x14ac:dyDescent="0.4">
      <c r="X5138" s="20"/>
    </row>
    <row r="5139" spans="24:24" x14ac:dyDescent="0.4">
      <c r="X5139" s="20"/>
    </row>
    <row r="5140" spans="24:24" x14ac:dyDescent="0.4">
      <c r="X5140" s="20"/>
    </row>
    <row r="5141" spans="24:24" x14ac:dyDescent="0.4">
      <c r="X5141" s="20"/>
    </row>
    <row r="5142" spans="24:24" x14ac:dyDescent="0.4">
      <c r="X5142" s="20"/>
    </row>
    <row r="5143" spans="24:24" x14ac:dyDescent="0.4">
      <c r="X5143" s="20"/>
    </row>
    <row r="5144" spans="24:24" x14ac:dyDescent="0.4">
      <c r="X5144" s="20"/>
    </row>
    <row r="5145" spans="24:24" x14ac:dyDescent="0.4">
      <c r="X5145" s="20"/>
    </row>
    <row r="5146" spans="24:24" x14ac:dyDescent="0.4">
      <c r="X5146" s="20"/>
    </row>
    <row r="5147" spans="24:24" x14ac:dyDescent="0.4">
      <c r="X5147" s="20"/>
    </row>
    <row r="5148" spans="24:24" x14ac:dyDescent="0.4">
      <c r="X5148" s="20"/>
    </row>
    <row r="5149" spans="24:24" x14ac:dyDescent="0.4">
      <c r="X5149" s="20"/>
    </row>
    <row r="5150" spans="24:24" x14ac:dyDescent="0.4">
      <c r="X5150" s="20"/>
    </row>
    <row r="5151" spans="24:24" x14ac:dyDescent="0.4">
      <c r="X5151" s="20"/>
    </row>
    <row r="5152" spans="24:24" x14ac:dyDescent="0.4">
      <c r="X5152" s="20"/>
    </row>
    <row r="5153" spans="24:24" x14ac:dyDescent="0.4">
      <c r="X5153" s="20"/>
    </row>
    <row r="5154" spans="24:24" x14ac:dyDescent="0.4">
      <c r="X5154" s="20"/>
    </row>
    <row r="5155" spans="24:24" x14ac:dyDescent="0.4">
      <c r="X5155" s="20"/>
    </row>
    <row r="5156" spans="24:24" x14ac:dyDescent="0.4">
      <c r="X5156" s="20"/>
    </row>
    <row r="5157" spans="24:24" x14ac:dyDescent="0.4">
      <c r="X5157" s="20"/>
    </row>
    <row r="5158" spans="24:24" x14ac:dyDescent="0.4">
      <c r="X5158" s="20"/>
    </row>
    <row r="5159" spans="24:24" x14ac:dyDescent="0.4">
      <c r="X5159" s="20"/>
    </row>
    <row r="5160" spans="24:24" x14ac:dyDescent="0.4">
      <c r="X5160" s="20"/>
    </row>
    <row r="5161" spans="24:24" x14ac:dyDescent="0.4">
      <c r="X5161" s="20"/>
    </row>
    <row r="5162" spans="24:24" x14ac:dyDescent="0.4">
      <c r="X5162" s="20"/>
    </row>
    <row r="5163" spans="24:24" x14ac:dyDescent="0.4">
      <c r="X5163" s="20"/>
    </row>
    <row r="5164" spans="24:24" x14ac:dyDescent="0.4">
      <c r="X5164" s="20"/>
    </row>
    <row r="5165" spans="24:24" x14ac:dyDescent="0.4">
      <c r="X5165" s="20"/>
    </row>
    <row r="5166" spans="24:24" x14ac:dyDescent="0.4">
      <c r="X5166" s="20"/>
    </row>
    <row r="5167" spans="24:24" x14ac:dyDescent="0.4">
      <c r="X5167" s="20"/>
    </row>
    <row r="5168" spans="24:24" x14ac:dyDescent="0.4">
      <c r="X5168" s="20"/>
    </row>
    <row r="5169" spans="24:24" x14ac:dyDescent="0.4">
      <c r="X5169" s="20"/>
    </row>
    <row r="5170" spans="24:24" x14ac:dyDescent="0.4">
      <c r="X5170" s="20"/>
    </row>
    <row r="5171" spans="24:24" x14ac:dyDescent="0.4">
      <c r="X5171" s="20"/>
    </row>
    <row r="5172" spans="24:24" x14ac:dyDescent="0.4">
      <c r="X5172" s="20"/>
    </row>
    <row r="5173" spans="24:24" x14ac:dyDescent="0.4">
      <c r="X5173" s="20"/>
    </row>
    <row r="5174" spans="24:24" x14ac:dyDescent="0.4">
      <c r="X5174" s="20"/>
    </row>
    <row r="5175" spans="24:24" x14ac:dyDescent="0.4">
      <c r="X5175" s="20"/>
    </row>
    <row r="5176" spans="24:24" x14ac:dyDescent="0.4">
      <c r="X5176" s="20"/>
    </row>
    <row r="5177" spans="24:24" x14ac:dyDescent="0.4">
      <c r="X5177" s="20"/>
    </row>
    <row r="5178" spans="24:24" x14ac:dyDescent="0.4">
      <c r="X5178" s="20"/>
    </row>
    <row r="5179" spans="24:24" x14ac:dyDescent="0.4">
      <c r="X5179" s="20"/>
    </row>
    <row r="5180" spans="24:24" x14ac:dyDescent="0.4">
      <c r="X5180" s="20"/>
    </row>
    <row r="5181" spans="24:24" x14ac:dyDescent="0.4">
      <c r="X5181" s="20"/>
    </row>
    <row r="5182" spans="24:24" x14ac:dyDescent="0.4">
      <c r="X5182" s="20"/>
    </row>
    <row r="5183" spans="24:24" x14ac:dyDescent="0.4">
      <c r="X5183" s="20"/>
    </row>
    <row r="5184" spans="24:24" x14ac:dyDescent="0.4">
      <c r="X5184" s="20"/>
    </row>
    <row r="5185" spans="24:24" x14ac:dyDescent="0.4">
      <c r="X5185" s="20"/>
    </row>
    <row r="5186" spans="24:24" x14ac:dyDescent="0.4">
      <c r="X5186" s="20"/>
    </row>
    <row r="5187" spans="24:24" x14ac:dyDescent="0.4">
      <c r="X5187" s="20"/>
    </row>
    <row r="5188" spans="24:24" x14ac:dyDescent="0.4">
      <c r="X5188" s="20"/>
    </row>
    <row r="5189" spans="24:24" x14ac:dyDescent="0.4">
      <c r="X5189" s="20"/>
    </row>
    <row r="5190" spans="24:24" x14ac:dyDescent="0.4">
      <c r="X5190" s="20"/>
    </row>
    <row r="5191" spans="24:24" x14ac:dyDescent="0.4">
      <c r="X5191" s="20"/>
    </row>
    <row r="5192" spans="24:24" x14ac:dyDescent="0.4">
      <c r="X5192" s="20"/>
    </row>
    <row r="5193" spans="24:24" x14ac:dyDescent="0.4">
      <c r="X5193" s="20"/>
    </row>
    <row r="5194" spans="24:24" x14ac:dyDescent="0.4">
      <c r="X5194" s="20"/>
    </row>
    <row r="5195" spans="24:24" x14ac:dyDescent="0.4">
      <c r="X5195" s="20"/>
    </row>
    <row r="5196" spans="24:24" x14ac:dyDescent="0.4">
      <c r="X5196" s="20"/>
    </row>
    <row r="5197" spans="24:24" x14ac:dyDescent="0.4">
      <c r="X5197" s="20"/>
    </row>
    <row r="5198" spans="24:24" x14ac:dyDescent="0.4">
      <c r="X5198" s="20"/>
    </row>
    <row r="5199" spans="24:24" x14ac:dyDescent="0.4">
      <c r="X5199" s="20"/>
    </row>
    <row r="5200" spans="24:24" x14ac:dyDescent="0.4">
      <c r="X5200" s="20"/>
    </row>
    <row r="5201" spans="24:24" x14ac:dyDescent="0.4">
      <c r="X5201" s="20"/>
    </row>
    <row r="5202" spans="24:24" x14ac:dyDescent="0.4">
      <c r="X5202" s="20"/>
    </row>
    <row r="5203" spans="24:24" x14ac:dyDescent="0.4">
      <c r="X5203" s="20"/>
    </row>
    <row r="5204" spans="24:24" x14ac:dyDescent="0.4">
      <c r="X5204" s="20"/>
    </row>
    <row r="5205" spans="24:24" x14ac:dyDescent="0.4">
      <c r="X5205" s="20"/>
    </row>
    <row r="5206" spans="24:24" x14ac:dyDescent="0.4">
      <c r="X5206" s="20"/>
    </row>
    <row r="5207" spans="24:24" x14ac:dyDescent="0.4">
      <c r="X5207" s="20"/>
    </row>
    <row r="5208" spans="24:24" x14ac:dyDescent="0.4">
      <c r="X5208" s="20"/>
    </row>
    <row r="5209" spans="24:24" x14ac:dyDescent="0.4">
      <c r="X5209" s="20"/>
    </row>
    <row r="5210" spans="24:24" x14ac:dyDescent="0.4">
      <c r="X5210" s="20"/>
    </row>
    <row r="5211" spans="24:24" x14ac:dyDescent="0.4">
      <c r="X5211" s="20"/>
    </row>
    <row r="5212" spans="24:24" x14ac:dyDescent="0.4">
      <c r="X5212" s="20"/>
    </row>
    <row r="5213" spans="24:24" x14ac:dyDescent="0.4">
      <c r="X5213" s="20"/>
    </row>
    <row r="5214" spans="24:24" x14ac:dyDescent="0.4">
      <c r="X5214" s="20"/>
    </row>
    <row r="5215" spans="24:24" x14ac:dyDescent="0.4">
      <c r="X5215" s="20"/>
    </row>
    <row r="5216" spans="24:24" x14ac:dyDescent="0.4">
      <c r="X5216" s="20"/>
    </row>
    <row r="5217" spans="24:24" x14ac:dyDescent="0.4">
      <c r="X5217" s="20"/>
    </row>
    <row r="5218" spans="24:24" x14ac:dyDescent="0.4">
      <c r="X5218" s="20"/>
    </row>
    <row r="5219" spans="24:24" x14ac:dyDescent="0.4">
      <c r="X5219" s="20"/>
    </row>
    <row r="5220" spans="24:24" x14ac:dyDescent="0.4">
      <c r="X5220" s="20"/>
    </row>
    <row r="5221" spans="24:24" x14ac:dyDescent="0.4">
      <c r="X5221" s="20"/>
    </row>
    <row r="5222" spans="24:24" x14ac:dyDescent="0.4">
      <c r="X5222" s="20"/>
    </row>
    <row r="5223" spans="24:24" x14ac:dyDescent="0.4">
      <c r="X5223" s="20"/>
    </row>
    <row r="5224" spans="24:24" x14ac:dyDescent="0.4">
      <c r="X5224" s="20"/>
    </row>
    <row r="5225" spans="24:24" x14ac:dyDescent="0.4">
      <c r="X5225" s="20"/>
    </row>
    <row r="5226" spans="24:24" x14ac:dyDescent="0.4">
      <c r="X5226" s="20"/>
    </row>
    <row r="5227" spans="24:24" x14ac:dyDescent="0.4">
      <c r="X5227" s="20"/>
    </row>
    <row r="5228" spans="24:24" x14ac:dyDescent="0.4">
      <c r="X5228" s="20"/>
    </row>
    <row r="5229" spans="24:24" x14ac:dyDescent="0.4">
      <c r="X5229" s="20"/>
    </row>
    <row r="5230" spans="24:24" x14ac:dyDescent="0.4">
      <c r="X5230" s="20"/>
    </row>
    <row r="5231" spans="24:24" x14ac:dyDescent="0.4">
      <c r="X5231" s="20"/>
    </row>
    <row r="5232" spans="24:24" x14ac:dyDescent="0.4">
      <c r="X5232" s="20"/>
    </row>
    <row r="5233" spans="24:24" x14ac:dyDescent="0.4">
      <c r="X5233" s="20"/>
    </row>
    <row r="5234" spans="24:24" x14ac:dyDescent="0.4">
      <c r="X5234" s="20"/>
    </row>
    <row r="5235" spans="24:24" x14ac:dyDescent="0.4">
      <c r="X5235" s="20"/>
    </row>
    <row r="5236" spans="24:24" x14ac:dyDescent="0.4">
      <c r="X5236" s="20"/>
    </row>
    <row r="5237" spans="24:24" x14ac:dyDescent="0.4">
      <c r="X5237" s="20"/>
    </row>
    <row r="5238" spans="24:24" x14ac:dyDescent="0.4">
      <c r="X5238" s="20"/>
    </row>
    <row r="5239" spans="24:24" x14ac:dyDescent="0.4">
      <c r="X5239" s="20"/>
    </row>
    <row r="5240" spans="24:24" x14ac:dyDescent="0.4">
      <c r="X5240" s="20"/>
    </row>
    <row r="5241" spans="24:24" x14ac:dyDescent="0.4">
      <c r="X5241" s="20"/>
    </row>
    <row r="5242" spans="24:24" x14ac:dyDescent="0.4">
      <c r="X5242" s="20"/>
    </row>
    <row r="5243" spans="24:24" x14ac:dyDescent="0.4">
      <c r="X5243" s="20"/>
    </row>
    <row r="5244" spans="24:24" x14ac:dyDescent="0.4">
      <c r="X5244" s="20"/>
    </row>
    <row r="5245" spans="24:24" x14ac:dyDescent="0.4">
      <c r="X5245" s="20"/>
    </row>
    <row r="5246" spans="24:24" x14ac:dyDescent="0.4">
      <c r="X5246" s="20"/>
    </row>
    <row r="5247" spans="24:24" x14ac:dyDescent="0.4">
      <c r="X5247" s="20"/>
    </row>
    <row r="5248" spans="24:24" x14ac:dyDescent="0.4">
      <c r="X5248" s="20"/>
    </row>
    <row r="5249" spans="24:24" x14ac:dyDescent="0.4">
      <c r="X5249" s="20"/>
    </row>
    <row r="5250" spans="24:24" x14ac:dyDescent="0.4">
      <c r="X5250" s="20"/>
    </row>
    <row r="5251" spans="24:24" x14ac:dyDescent="0.4">
      <c r="X5251" s="20"/>
    </row>
    <row r="5252" spans="24:24" x14ac:dyDescent="0.4">
      <c r="X5252" s="20"/>
    </row>
    <row r="5253" spans="24:24" x14ac:dyDescent="0.4">
      <c r="X5253" s="20"/>
    </row>
    <row r="5254" spans="24:24" x14ac:dyDescent="0.4">
      <c r="X5254" s="20"/>
    </row>
    <row r="5255" spans="24:24" x14ac:dyDescent="0.4">
      <c r="X5255" s="20"/>
    </row>
    <row r="5256" spans="24:24" x14ac:dyDescent="0.4">
      <c r="X5256" s="20"/>
    </row>
    <row r="5257" spans="24:24" x14ac:dyDescent="0.4">
      <c r="X5257" s="20"/>
    </row>
    <row r="5258" spans="24:24" x14ac:dyDescent="0.4">
      <c r="X5258" s="20"/>
    </row>
    <row r="5259" spans="24:24" x14ac:dyDescent="0.4">
      <c r="X5259" s="20"/>
    </row>
    <row r="5260" spans="24:24" x14ac:dyDescent="0.4">
      <c r="X5260" s="20"/>
    </row>
    <row r="5261" spans="24:24" x14ac:dyDescent="0.4">
      <c r="X5261" s="20"/>
    </row>
    <row r="5262" spans="24:24" x14ac:dyDescent="0.4">
      <c r="X5262" s="20"/>
    </row>
    <row r="5263" spans="24:24" x14ac:dyDescent="0.4">
      <c r="X5263" s="20"/>
    </row>
    <row r="5264" spans="24:24" x14ac:dyDescent="0.4">
      <c r="X5264" s="20"/>
    </row>
    <row r="5265" spans="24:24" x14ac:dyDescent="0.4">
      <c r="X5265" s="20"/>
    </row>
    <row r="5266" spans="24:24" x14ac:dyDescent="0.4">
      <c r="X5266" s="20"/>
    </row>
    <row r="5267" spans="24:24" x14ac:dyDescent="0.4">
      <c r="X5267" s="20"/>
    </row>
    <row r="5268" spans="24:24" x14ac:dyDescent="0.4">
      <c r="X5268" s="20"/>
    </row>
    <row r="5269" spans="24:24" x14ac:dyDescent="0.4">
      <c r="X5269" s="20"/>
    </row>
    <row r="5270" spans="24:24" x14ac:dyDescent="0.4">
      <c r="X5270" s="20"/>
    </row>
    <row r="5271" spans="24:24" x14ac:dyDescent="0.4">
      <c r="X5271" s="20"/>
    </row>
    <row r="5272" spans="24:24" x14ac:dyDescent="0.4">
      <c r="X5272" s="20"/>
    </row>
    <row r="5273" spans="24:24" x14ac:dyDescent="0.4">
      <c r="X5273" s="20"/>
    </row>
    <row r="5274" spans="24:24" x14ac:dyDescent="0.4">
      <c r="X5274" s="20"/>
    </row>
    <row r="5275" spans="24:24" x14ac:dyDescent="0.4">
      <c r="X5275" s="20"/>
    </row>
    <row r="5276" spans="24:24" x14ac:dyDescent="0.4">
      <c r="X5276" s="20"/>
    </row>
    <row r="5277" spans="24:24" x14ac:dyDescent="0.4">
      <c r="X5277" s="20"/>
    </row>
    <row r="5278" spans="24:24" x14ac:dyDescent="0.4">
      <c r="X5278" s="20"/>
    </row>
    <row r="5279" spans="24:24" x14ac:dyDescent="0.4">
      <c r="X5279" s="20"/>
    </row>
    <row r="5280" spans="24:24" x14ac:dyDescent="0.4">
      <c r="X5280" s="20"/>
    </row>
    <row r="5281" spans="24:24" x14ac:dyDescent="0.4">
      <c r="X5281" s="20"/>
    </row>
    <row r="5282" spans="24:24" x14ac:dyDescent="0.4">
      <c r="X5282" s="20"/>
    </row>
    <row r="5283" spans="24:24" x14ac:dyDescent="0.4">
      <c r="X5283" s="20"/>
    </row>
    <row r="5284" spans="24:24" x14ac:dyDescent="0.4">
      <c r="X5284" s="20"/>
    </row>
    <row r="5285" spans="24:24" x14ac:dyDescent="0.4">
      <c r="X5285" s="20"/>
    </row>
    <row r="5286" spans="24:24" x14ac:dyDescent="0.4">
      <c r="X5286" s="20"/>
    </row>
    <row r="5287" spans="24:24" x14ac:dyDescent="0.4">
      <c r="X5287" s="20"/>
    </row>
    <row r="5288" spans="24:24" x14ac:dyDescent="0.4">
      <c r="X5288" s="20"/>
    </row>
    <row r="5289" spans="24:24" x14ac:dyDescent="0.4">
      <c r="X5289" s="20"/>
    </row>
    <row r="5290" spans="24:24" x14ac:dyDescent="0.4">
      <c r="X5290" s="20"/>
    </row>
    <row r="5291" spans="24:24" x14ac:dyDescent="0.4">
      <c r="X5291" s="20"/>
    </row>
    <row r="5292" spans="24:24" x14ac:dyDescent="0.4">
      <c r="X5292" s="20"/>
    </row>
    <row r="5293" spans="24:24" x14ac:dyDescent="0.4">
      <c r="X5293" s="20"/>
    </row>
    <row r="5294" spans="24:24" x14ac:dyDescent="0.4">
      <c r="X5294" s="20"/>
    </row>
    <row r="5295" spans="24:24" x14ac:dyDescent="0.4">
      <c r="X5295" s="20"/>
    </row>
    <row r="5296" spans="24:24" x14ac:dyDescent="0.4">
      <c r="X5296" s="20"/>
    </row>
    <row r="5297" spans="24:24" x14ac:dyDescent="0.4">
      <c r="X5297" s="20"/>
    </row>
    <row r="5298" spans="24:24" x14ac:dyDescent="0.4">
      <c r="X5298" s="20"/>
    </row>
    <row r="5299" spans="24:24" x14ac:dyDescent="0.4">
      <c r="X5299" s="20"/>
    </row>
    <row r="5300" spans="24:24" x14ac:dyDescent="0.4">
      <c r="X5300" s="20"/>
    </row>
    <row r="5301" spans="24:24" x14ac:dyDescent="0.4">
      <c r="X5301" s="20"/>
    </row>
    <row r="5302" spans="24:24" x14ac:dyDescent="0.4">
      <c r="X5302" s="20"/>
    </row>
    <row r="5303" spans="24:24" x14ac:dyDescent="0.4">
      <c r="X5303" s="20"/>
    </row>
    <row r="5304" spans="24:24" x14ac:dyDescent="0.4">
      <c r="X5304" s="20"/>
    </row>
    <row r="5305" spans="24:24" x14ac:dyDescent="0.4">
      <c r="X5305" s="20"/>
    </row>
    <row r="5306" spans="24:24" x14ac:dyDescent="0.4">
      <c r="X5306" s="20"/>
    </row>
    <row r="5307" spans="24:24" x14ac:dyDescent="0.4">
      <c r="X5307" s="20"/>
    </row>
    <row r="5308" spans="24:24" x14ac:dyDescent="0.4">
      <c r="X5308" s="20"/>
    </row>
    <row r="5309" spans="24:24" x14ac:dyDescent="0.4">
      <c r="X5309" s="20"/>
    </row>
    <row r="5310" spans="24:24" x14ac:dyDescent="0.4">
      <c r="X5310" s="20"/>
    </row>
    <row r="5311" spans="24:24" x14ac:dyDescent="0.4">
      <c r="X5311" s="20"/>
    </row>
    <row r="5312" spans="24:24" x14ac:dyDescent="0.4">
      <c r="X5312" s="20"/>
    </row>
    <row r="5313" spans="24:24" x14ac:dyDescent="0.4">
      <c r="X5313" s="20"/>
    </row>
    <row r="5314" spans="24:24" x14ac:dyDescent="0.4">
      <c r="X5314" s="20"/>
    </row>
    <row r="5315" spans="24:24" x14ac:dyDescent="0.4">
      <c r="X5315" s="20"/>
    </row>
    <row r="5316" spans="24:24" x14ac:dyDescent="0.4">
      <c r="X5316" s="20"/>
    </row>
    <row r="5317" spans="24:24" x14ac:dyDescent="0.4">
      <c r="X5317" s="20"/>
    </row>
    <row r="5318" spans="24:24" x14ac:dyDescent="0.4">
      <c r="X5318" s="20"/>
    </row>
    <row r="5319" spans="24:24" x14ac:dyDescent="0.4">
      <c r="X5319" s="20"/>
    </row>
    <row r="5320" spans="24:24" x14ac:dyDescent="0.4">
      <c r="X5320" s="20"/>
    </row>
    <row r="5321" spans="24:24" x14ac:dyDescent="0.4">
      <c r="X5321" s="20"/>
    </row>
    <row r="5322" spans="24:24" x14ac:dyDescent="0.4">
      <c r="X5322" s="20"/>
    </row>
    <row r="5323" spans="24:24" x14ac:dyDescent="0.4">
      <c r="X5323" s="20"/>
    </row>
    <row r="5324" spans="24:24" x14ac:dyDescent="0.4">
      <c r="X5324" s="20"/>
    </row>
    <row r="5325" spans="24:24" x14ac:dyDescent="0.4">
      <c r="X5325" s="20"/>
    </row>
    <row r="5326" spans="24:24" x14ac:dyDescent="0.4">
      <c r="X5326" s="20"/>
    </row>
    <row r="5327" spans="24:24" x14ac:dyDescent="0.4">
      <c r="X5327" s="20"/>
    </row>
    <row r="5328" spans="24:24" x14ac:dyDescent="0.4">
      <c r="X5328" s="20"/>
    </row>
    <row r="5329" spans="24:24" x14ac:dyDescent="0.4">
      <c r="X5329" s="20"/>
    </row>
    <row r="5330" spans="24:24" x14ac:dyDescent="0.4">
      <c r="X5330" s="20"/>
    </row>
    <row r="5331" spans="24:24" x14ac:dyDescent="0.4">
      <c r="X5331" s="20"/>
    </row>
    <row r="5332" spans="24:24" x14ac:dyDescent="0.4">
      <c r="X5332" s="20"/>
    </row>
    <row r="5333" spans="24:24" x14ac:dyDescent="0.4">
      <c r="X5333" s="20"/>
    </row>
    <row r="5334" spans="24:24" x14ac:dyDescent="0.4">
      <c r="X5334" s="20"/>
    </row>
    <row r="5335" spans="24:24" x14ac:dyDescent="0.4">
      <c r="X5335" s="20"/>
    </row>
    <row r="5336" spans="24:24" x14ac:dyDescent="0.4">
      <c r="X5336" s="20"/>
    </row>
    <row r="5337" spans="24:24" x14ac:dyDescent="0.4">
      <c r="X5337" s="20"/>
    </row>
    <row r="5338" spans="24:24" x14ac:dyDescent="0.4">
      <c r="X5338" s="20"/>
    </row>
    <row r="5339" spans="24:24" x14ac:dyDescent="0.4">
      <c r="X5339" s="20"/>
    </row>
    <row r="5340" spans="24:24" x14ac:dyDescent="0.4">
      <c r="X5340" s="20"/>
    </row>
    <row r="5341" spans="24:24" x14ac:dyDescent="0.4">
      <c r="X5341" s="20"/>
    </row>
    <row r="5342" spans="24:24" x14ac:dyDescent="0.4">
      <c r="X5342" s="20"/>
    </row>
    <row r="5343" spans="24:24" x14ac:dyDescent="0.4">
      <c r="X5343" s="20"/>
    </row>
    <row r="5344" spans="24:24" x14ac:dyDescent="0.4">
      <c r="X5344" s="20"/>
    </row>
    <row r="5345" spans="24:24" x14ac:dyDescent="0.4">
      <c r="X5345" s="20"/>
    </row>
    <row r="5346" spans="24:24" x14ac:dyDescent="0.4">
      <c r="X5346" s="20"/>
    </row>
    <row r="5347" spans="24:24" x14ac:dyDescent="0.4">
      <c r="X5347" s="20"/>
    </row>
    <row r="5348" spans="24:24" x14ac:dyDescent="0.4">
      <c r="X5348" s="20"/>
    </row>
    <row r="5349" spans="24:24" x14ac:dyDescent="0.4">
      <c r="X5349" s="20"/>
    </row>
    <row r="5350" spans="24:24" x14ac:dyDescent="0.4">
      <c r="X5350" s="20"/>
    </row>
    <row r="5351" spans="24:24" x14ac:dyDescent="0.4">
      <c r="X5351" s="20"/>
    </row>
    <row r="5352" spans="24:24" x14ac:dyDescent="0.4">
      <c r="X5352" s="20"/>
    </row>
    <row r="5353" spans="24:24" x14ac:dyDescent="0.4">
      <c r="X5353" s="20"/>
    </row>
    <row r="5354" spans="24:24" x14ac:dyDescent="0.4">
      <c r="X5354" s="20"/>
    </row>
    <row r="5355" spans="24:24" x14ac:dyDescent="0.4">
      <c r="X5355" s="20"/>
    </row>
    <row r="5356" spans="24:24" x14ac:dyDescent="0.4">
      <c r="X5356" s="20"/>
    </row>
    <row r="5357" spans="24:24" x14ac:dyDescent="0.4">
      <c r="X5357" s="20"/>
    </row>
    <row r="5358" spans="24:24" x14ac:dyDescent="0.4">
      <c r="X5358" s="20"/>
    </row>
    <row r="5359" spans="24:24" x14ac:dyDescent="0.4">
      <c r="X5359" s="20"/>
    </row>
    <row r="5360" spans="24:24" x14ac:dyDescent="0.4">
      <c r="X5360" s="20"/>
    </row>
    <row r="5361" spans="24:24" x14ac:dyDescent="0.4">
      <c r="X5361" s="20"/>
    </row>
    <row r="5362" spans="24:24" x14ac:dyDescent="0.4">
      <c r="X5362" s="20"/>
    </row>
    <row r="5363" spans="24:24" x14ac:dyDescent="0.4">
      <c r="X5363" s="20"/>
    </row>
    <row r="5364" spans="24:24" x14ac:dyDescent="0.4">
      <c r="X5364" s="20"/>
    </row>
    <row r="5365" spans="24:24" x14ac:dyDescent="0.4">
      <c r="X5365" s="20"/>
    </row>
    <row r="5366" spans="24:24" x14ac:dyDescent="0.4">
      <c r="X5366" s="20"/>
    </row>
    <row r="5367" spans="24:24" x14ac:dyDescent="0.4">
      <c r="X5367" s="20"/>
    </row>
    <row r="5368" spans="24:24" x14ac:dyDescent="0.4">
      <c r="X5368" s="20"/>
    </row>
    <row r="5369" spans="24:24" x14ac:dyDescent="0.4">
      <c r="X5369" s="20"/>
    </row>
    <row r="5370" spans="24:24" x14ac:dyDescent="0.4">
      <c r="X5370" s="20"/>
    </row>
    <row r="5371" spans="24:24" x14ac:dyDescent="0.4">
      <c r="X5371" s="20"/>
    </row>
    <row r="5372" spans="24:24" x14ac:dyDescent="0.4">
      <c r="X5372" s="20"/>
    </row>
    <row r="5373" spans="24:24" x14ac:dyDescent="0.4">
      <c r="X5373" s="20"/>
    </row>
    <row r="5374" spans="24:24" x14ac:dyDescent="0.4">
      <c r="X5374" s="20"/>
    </row>
    <row r="5375" spans="24:24" x14ac:dyDescent="0.4">
      <c r="X5375" s="20"/>
    </row>
    <row r="5376" spans="24:24" x14ac:dyDescent="0.4">
      <c r="X5376" s="20"/>
    </row>
    <row r="5377" spans="24:24" x14ac:dyDescent="0.4">
      <c r="X5377" s="20"/>
    </row>
    <row r="5378" spans="24:24" x14ac:dyDescent="0.4">
      <c r="X5378" s="20"/>
    </row>
    <row r="5379" spans="24:24" x14ac:dyDescent="0.4">
      <c r="X5379" s="20"/>
    </row>
    <row r="5380" spans="24:24" x14ac:dyDescent="0.4">
      <c r="X5380" s="20"/>
    </row>
    <row r="5381" spans="24:24" x14ac:dyDescent="0.4">
      <c r="X5381" s="20"/>
    </row>
    <row r="5382" spans="24:24" x14ac:dyDescent="0.4">
      <c r="X5382" s="20"/>
    </row>
    <row r="5383" spans="24:24" x14ac:dyDescent="0.4">
      <c r="X5383" s="20"/>
    </row>
    <row r="5384" spans="24:24" x14ac:dyDescent="0.4">
      <c r="X5384" s="20"/>
    </row>
    <row r="5385" spans="24:24" x14ac:dyDescent="0.4">
      <c r="X5385" s="20"/>
    </row>
    <row r="5386" spans="24:24" x14ac:dyDescent="0.4">
      <c r="X5386" s="20"/>
    </row>
    <row r="5387" spans="24:24" x14ac:dyDescent="0.4">
      <c r="X5387" s="20"/>
    </row>
    <row r="5388" spans="24:24" x14ac:dyDescent="0.4">
      <c r="X5388" s="20"/>
    </row>
    <row r="5389" spans="24:24" x14ac:dyDescent="0.4">
      <c r="X5389" s="20"/>
    </row>
    <row r="5390" spans="24:24" x14ac:dyDescent="0.4">
      <c r="X5390" s="20"/>
    </row>
    <row r="5391" spans="24:24" x14ac:dyDescent="0.4">
      <c r="X5391" s="20"/>
    </row>
    <row r="5392" spans="24:24" x14ac:dyDescent="0.4">
      <c r="X5392" s="20"/>
    </row>
    <row r="5393" spans="24:24" x14ac:dyDescent="0.4">
      <c r="X5393" s="20"/>
    </row>
    <row r="5394" spans="24:24" x14ac:dyDescent="0.4">
      <c r="X5394" s="20"/>
    </row>
    <row r="5395" spans="24:24" x14ac:dyDescent="0.4">
      <c r="X5395" s="20"/>
    </row>
    <row r="5396" spans="24:24" x14ac:dyDescent="0.4">
      <c r="X5396" s="20"/>
    </row>
    <row r="5397" spans="24:24" x14ac:dyDescent="0.4">
      <c r="X5397" s="20"/>
    </row>
    <row r="5398" spans="24:24" x14ac:dyDescent="0.4">
      <c r="X5398" s="20"/>
    </row>
    <row r="5399" spans="24:24" x14ac:dyDescent="0.4">
      <c r="X5399" s="20"/>
    </row>
    <row r="5400" spans="24:24" x14ac:dyDescent="0.4">
      <c r="X5400" s="20"/>
    </row>
    <row r="5401" spans="24:24" x14ac:dyDescent="0.4">
      <c r="X5401" s="20"/>
    </row>
    <row r="5402" spans="24:24" x14ac:dyDescent="0.4">
      <c r="X5402" s="20"/>
    </row>
    <row r="5403" spans="24:24" x14ac:dyDescent="0.4">
      <c r="X5403" s="20"/>
    </row>
    <row r="5404" spans="24:24" x14ac:dyDescent="0.4">
      <c r="X5404" s="20"/>
    </row>
    <row r="5405" spans="24:24" x14ac:dyDescent="0.4">
      <c r="X5405" s="20"/>
    </row>
    <row r="5406" spans="24:24" x14ac:dyDescent="0.4">
      <c r="X5406" s="20"/>
    </row>
    <row r="5407" spans="24:24" x14ac:dyDescent="0.4">
      <c r="X5407" s="20"/>
    </row>
    <row r="5408" spans="24:24" x14ac:dyDescent="0.4">
      <c r="X5408" s="20"/>
    </row>
    <row r="5409" spans="24:24" x14ac:dyDescent="0.4">
      <c r="X5409" s="20"/>
    </row>
    <row r="5410" spans="24:24" x14ac:dyDescent="0.4">
      <c r="X5410" s="20"/>
    </row>
    <row r="5411" spans="24:24" x14ac:dyDescent="0.4">
      <c r="X5411" s="20"/>
    </row>
    <row r="5412" spans="24:24" x14ac:dyDescent="0.4">
      <c r="X5412" s="20"/>
    </row>
    <row r="5413" spans="24:24" x14ac:dyDescent="0.4">
      <c r="X5413" s="20"/>
    </row>
    <row r="5414" spans="24:24" x14ac:dyDescent="0.4">
      <c r="X5414" s="20"/>
    </row>
    <row r="5415" spans="24:24" x14ac:dyDescent="0.4">
      <c r="X5415" s="20"/>
    </row>
    <row r="5416" spans="24:24" x14ac:dyDescent="0.4">
      <c r="X5416" s="20"/>
    </row>
    <row r="5417" spans="24:24" x14ac:dyDescent="0.4">
      <c r="X5417" s="20"/>
    </row>
    <row r="5418" spans="24:24" x14ac:dyDescent="0.4">
      <c r="X5418" s="20"/>
    </row>
    <row r="5419" spans="24:24" x14ac:dyDescent="0.4">
      <c r="X5419" s="20"/>
    </row>
    <row r="5420" spans="24:24" x14ac:dyDescent="0.4">
      <c r="X5420" s="20"/>
    </row>
    <row r="5421" spans="24:24" x14ac:dyDescent="0.4">
      <c r="X5421" s="20"/>
    </row>
    <row r="5422" spans="24:24" x14ac:dyDescent="0.4">
      <c r="X5422" s="20"/>
    </row>
    <row r="5423" spans="24:24" x14ac:dyDescent="0.4">
      <c r="X5423" s="20"/>
    </row>
    <row r="5424" spans="24:24" x14ac:dyDescent="0.4">
      <c r="X5424" s="20"/>
    </row>
    <row r="5425" spans="24:24" x14ac:dyDescent="0.4">
      <c r="X5425" s="20"/>
    </row>
    <row r="5426" spans="24:24" x14ac:dyDescent="0.4">
      <c r="X5426" s="20"/>
    </row>
    <row r="5427" spans="24:24" x14ac:dyDescent="0.4">
      <c r="X5427" s="20"/>
    </row>
    <row r="5428" spans="24:24" x14ac:dyDescent="0.4">
      <c r="X5428" s="20"/>
    </row>
    <row r="5429" spans="24:24" x14ac:dyDescent="0.4">
      <c r="X5429" s="20"/>
    </row>
    <row r="5430" spans="24:24" x14ac:dyDescent="0.4">
      <c r="X5430" s="20"/>
    </row>
    <row r="5431" spans="24:24" x14ac:dyDescent="0.4">
      <c r="X5431" s="20"/>
    </row>
    <row r="5432" spans="24:24" x14ac:dyDescent="0.4">
      <c r="X5432" s="20"/>
    </row>
    <row r="5433" spans="24:24" x14ac:dyDescent="0.4">
      <c r="X5433" s="20"/>
    </row>
    <row r="5434" spans="24:24" x14ac:dyDescent="0.4">
      <c r="X5434" s="20"/>
    </row>
    <row r="5435" spans="24:24" x14ac:dyDescent="0.4">
      <c r="X5435" s="20"/>
    </row>
    <row r="5436" spans="24:24" x14ac:dyDescent="0.4">
      <c r="X5436" s="20"/>
    </row>
    <row r="5437" spans="24:24" x14ac:dyDescent="0.4">
      <c r="X5437" s="20"/>
    </row>
    <row r="5438" spans="24:24" x14ac:dyDescent="0.4">
      <c r="X5438" s="20"/>
    </row>
    <row r="5439" spans="24:24" x14ac:dyDescent="0.4">
      <c r="X5439" s="20"/>
    </row>
    <row r="5440" spans="24:24" x14ac:dyDescent="0.4">
      <c r="X5440" s="20"/>
    </row>
    <row r="5441" spans="24:24" x14ac:dyDescent="0.4">
      <c r="X5441" s="20"/>
    </row>
    <row r="5442" spans="24:24" x14ac:dyDescent="0.4">
      <c r="X5442" s="20"/>
    </row>
    <row r="5443" spans="24:24" x14ac:dyDescent="0.4">
      <c r="X5443" s="20"/>
    </row>
    <row r="5444" spans="24:24" x14ac:dyDescent="0.4">
      <c r="X5444" s="20"/>
    </row>
    <row r="5445" spans="24:24" x14ac:dyDescent="0.4">
      <c r="X5445" s="20"/>
    </row>
    <row r="5446" spans="24:24" x14ac:dyDescent="0.4">
      <c r="X5446" s="20"/>
    </row>
    <row r="5447" spans="24:24" x14ac:dyDescent="0.4">
      <c r="X5447" s="20"/>
    </row>
    <row r="5448" spans="24:24" x14ac:dyDescent="0.4">
      <c r="X5448" s="20"/>
    </row>
    <row r="5449" spans="24:24" x14ac:dyDescent="0.4">
      <c r="X5449" s="20"/>
    </row>
    <row r="5450" spans="24:24" x14ac:dyDescent="0.4">
      <c r="X5450" s="20"/>
    </row>
    <row r="5451" spans="24:24" x14ac:dyDescent="0.4">
      <c r="X5451" s="20"/>
    </row>
    <row r="5452" spans="24:24" x14ac:dyDescent="0.4">
      <c r="X5452" s="20"/>
    </row>
    <row r="5453" spans="24:24" x14ac:dyDescent="0.4">
      <c r="X5453" s="20"/>
    </row>
    <row r="5454" spans="24:24" x14ac:dyDescent="0.4">
      <c r="X5454" s="20"/>
    </row>
    <row r="5455" spans="24:24" x14ac:dyDescent="0.4">
      <c r="X5455" s="20"/>
    </row>
    <row r="5456" spans="24:24" x14ac:dyDescent="0.4">
      <c r="X5456" s="20"/>
    </row>
    <row r="5457" spans="24:24" x14ac:dyDescent="0.4">
      <c r="X5457" s="20"/>
    </row>
    <row r="5458" spans="24:24" x14ac:dyDescent="0.4">
      <c r="X5458" s="20"/>
    </row>
    <row r="5459" spans="24:24" x14ac:dyDescent="0.4">
      <c r="X5459" s="20"/>
    </row>
    <row r="5460" spans="24:24" x14ac:dyDescent="0.4">
      <c r="X5460" s="20"/>
    </row>
    <row r="5461" spans="24:24" x14ac:dyDescent="0.4">
      <c r="X5461" s="20"/>
    </row>
    <row r="5462" spans="24:24" x14ac:dyDescent="0.4">
      <c r="X5462" s="20"/>
    </row>
    <row r="5463" spans="24:24" x14ac:dyDescent="0.4">
      <c r="X5463" s="20"/>
    </row>
    <row r="5464" spans="24:24" x14ac:dyDescent="0.4">
      <c r="X5464" s="20"/>
    </row>
    <row r="5465" spans="24:24" x14ac:dyDescent="0.4">
      <c r="X5465" s="20"/>
    </row>
    <row r="5466" spans="24:24" x14ac:dyDescent="0.4">
      <c r="X5466" s="20"/>
    </row>
    <row r="5467" spans="24:24" x14ac:dyDescent="0.4">
      <c r="X5467" s="20"/>
    </row>
    <row r="5468" spans="24:24" x14ac:dyDescent="0.4">
      <c r="X5468" s="20"/>
    </row>
    <row r="5469" spans="24:24" x14ac:dyDescent="0.4">
      <c r="X5469" s="20"/>
    </row>
    <row r="5470" spans="24:24" x14ac:dyDescent="0.4">
      <c r="X5470" s="20"/>
    </row>
    <row r="5471" spans="24:24" x14ac:dyDescent="0.4">
      <c r="X5471" s="20"/>
    </row>
    <row r="5472" spans="24:24" x14ac:dyDescent="0.4">
      <c r="X5472" s="20"/>
    </row>
    <row r="5473" spans="24:24" x14ac:dyDescent="0.4">
      <c r="X5473" s="20"/>
    </row>
    <row r="5474" spans="24:24" x14ac:dyDescent="0.4">
      <c r="X5474" s="20"/>
    </row>
    <row r="5475" spans="24:24" x14ac:dyDescent="0.4">
      <c r="X5475" s="20"/>
    </row>
    <row r="5476" spans="24:24" x14ac:dyDescent="0.4">
      <c r="X5476" s="20"/>
    </row>
    <row r="5477" spans="24:24" x14ac:dyDescent="0.4">
      <c r="X5477" s="20"/>
    </row>
    <row r="5478" spans="24:24" x14ac:dyDescent="0.4">
      <c r="X5478" s="20"/>
    </row>
    <row r="5479" spans="24:24" x14ac:dyDescent="0.4">
      <c r="X5479" s="20"/>
    </row>
    <row r="5480" spans="24:24" x14ac:dyDescent="0.4">
      <c r="X5480" s="20"/>
    </row>
    <row r="5481" spans="24:24" x14ac:dyDescent="0.4">
      <c r="X5481" s="20"/>
    </row>
    <row r="5482" spans="24:24" x14ac:dyDescent="0.4">
      <c r="X5482" s="20"/>
    </row>
    <row r="5483" spans="24:24" x14ac:dyDescent="0.4">
      <c r="X5483" s="20"/>
    </row>
    <row r="5484" spans="24:24" x14ac:dyDescent="0.4">
      <c r="X5484" s="20"/>
    </row>
    <row r="5485" spans="24:24" x14ac:dyDescent="0.4">
      <c r="X5485" s="20"/>
    </row>
    <row r="5486" spans="24:24" x14ac:dyDescent="0.4">
      <c r="X5486" s="20"/>
    </row>
    <row r="5487" spans="24:24" x14ac:dyDescent="0.4">
      <c r="X5487" s="20"/>
    </row>
    <row r="5488" spans="24:24" x14ac:dyDescent="0.4">
      <c r="X5488" s="20"/>
    </row>
    <row r="5489" spans="24:24" x14ac:dyDescent="0.4">
      <c r="X5489" s="20"/>
    </row>
    <row r="5490" spans="24:24" x14ac:dyDescent="0.4">
      <c r="X5490" s="20"/>
    </row>
    <row r="5491" spans="24:24" x14ac:dyDescent="0.4">
      <c r="X5491" s="20"/>
    </row>
    <row r="5492" spans="24:24" x14ac:dyDescent="0.4">
      <c r="X5492" s="20"/>
    </row>
    <row r="5493" spans="24:24" x14ac:dyDescent="0.4">
      <c r="X5493" s="20"/>
    </row>
    <row r="5494" spans="24:24" x14ac:dyDescent="0.4">
      <c r="X5494" s="20"/>
    </row>
    <row r="5495" spans="24:24" x14ac:dyDescent="0.4">
      <c r="X5495" s="20"/>
    </row>
    <row r="5496" spans="24:24" x14ac:dyDescent="0.4">
      <c r="X5496" s="20"/>
    </row>
    <row r="5497" spans="24:24" x14ac:dyDescent="0.4">
      <c r="X5497" s="20"/>
    </row>
    <row r="5498" spans="24:24" x14ac:dyDescent="0.4">
      <c r="X5498" s="20"/>
    </row>
    <row r="5499" spans="24:24" x14ac:dyDescent="0.4">
      <c r="X5499" s="20"/>
    </row>
    <row r="5500" spans="24:24" x14ac:dyDescent="0.4">
      <c r="X5500" s="20"/>
    </row>
    <row r="5501" spans="24:24" x14ac:dyDescent="0.4">
      <c r="X5501" s="20"/>
    </row>
    <row r="5502" spans="24:24" x14ac:dyDescent="0.4">
      <c r="X5502" s="20"/>
    </row>
    <row r="5503" spans="24:24" x14ac:dyDescent="0.4">
      <c r="X5503" s="20"/>
    </row>
    <row r="5504" spans="24:24" x14ac:dyDescent="0.4">
      <c r="X5504" s="20"/>
    </row>
    <row r="5505" spans="24:24" x14ac:dyDescent="0.4">
      <c r="X5505" s="20"/>
    </row>
    <row r="5506" spans="24:24" x14ac:dyDescent="0.4">
      <c r="X5506" s="20"/>
    </row>
    <row r="5507" spans="24:24" x14ac:dyDescent="0.4">
      <c r="X5507" s="20"/>
    </row>
    <row r="5508" spans="24:24" x14ac:dyDescent="0.4">
      <c r="X5508" s="20"/>
    </row>
    <row r="5509" spans="24:24" x14ac:dyDescent="0.4">
      <c r="X5509" s="20"/>
    </row>
    <row r="5510" spans="24:24" x14ac:dyDescent="0.4">
      <c r="X5510" s="20"/>
    </row>
    <row r="5511" spans="24:24" x14ac:dyDescent="0.4">
      <c r="X5511" s="20"/>
    </row>
    <row r="5512" spans="24:24" x14ac:dyDescent="0.4">
      <c r="X5512" s="20"/>
    </row>
    <row r="5513" spans="24:24" x14ac:dyDescent="0.4">
      <c r="X5513" s="20"/>
    </row>
    <row r="5514" spans="24:24" x14ac:dyDescent="0.4">
      <c r="X5514" s="20"/>
    </row>
    <row r="5515" spans="24:24" x14ac:dyDescent="0.4">
      <c r="X5515" s="20"/>
    </row>
    <row r="5516" spans="24:24" x14ac:dyDescent="0.4">
      <c r="X5516" s="20"/>
    </row>
    <row r="5517" spans="24:24" x14ac:dyDescent="0.4">
      <c r="X5517" s="20"/>
    </row>
    <row r="5518" spans="24:24" x14ac:dyDescent="0.4">
      <c r="X5518" s="20"/>
    </row>
    <row r="5519" spans="24:24" x14ac:dyDescent="0.4">
      <c r="X5519" s="20"/>
    </row>
    <row r="5520" spans="24:24" x14ac:dyDescent="0.4">
      <c r="X5520" s="20"/>
    </row>
    <row r="5521" spans="24:24" x14ac:dyDescent="0.4">
      <c r="X5521" s="20"/>
    </row>
    <row r="5522" spans="24:24" x14ac:dyDescent="0.4">
      <c r="X5522" s="20"/>
    </row>
    <row r="5523" spans="24:24" x14ac:dyDescent="0.4">
      <c r="X5523" s="20"/>
    </row>
    <row r="5524" spans="24:24" x14ac:dyDescent="0.4">
      <c r="X5524" s="20"/>
    </row>
    <row r="5525" spans="24:24" x14ac:dyDescent="0.4">
      <c r="X5525" s="20"/>
    </row>
    <row r="5526" spans="24:24" x14ac:dyDescent="0.4">
      <c r="X5526" s="20"/>
    </row>
    <row r="5527" spans="24:24" x14ac:dyDescent="0.4">
      <c r="X5527" s="20"/>
    </row>
    <row r="5528" spans="24:24" x14ac:dyDescent="0.4">
      <c r="X5528" s="20"/>
    </row>
    <row r="5529" spans="24:24" x14ac:dyDescent="0.4">
      <c r="X5529" s="20"/>
    </row>
    <row r="5530" spans="24:24" x14ac:dyDescent="0.4">
      <c r="X5530" s="20"/>
    </row>
    <row r="5531" spans="24:24" x14ac:dyDescent="0.4">
      <c r="X5531" s="20"/>
    </row>
    <row r="5532" spans="24:24" x14ac:dyDescent="0.4">
      <c r="X5532" s="20"/>
    </row>
    <row r="5533" spans="24:24" x14ac:dyDescent="0.4">
      <c r="X5533" s="20"/>
    </row>
    <row r="5534" spans="24:24" x14ac:dyDescent="0.4">
      <c r="X5534" s="20"/>
    </row>
    <row r="5535" spans="24:24" x14ac:dyDescent="0.4">
      <c r="X5535" s="20"/>
    </row>
    <row r="5536" spans="24:24" x14ac:dyDescent="0.4">
      <c r="X5536" s="20"/>
    </row>
    <row r="5537" spans="24:24" x14ac:dyDescent="0.4">
      <c r="X5537" s="20"/>
    </row>
    <row r="5538" spans="24:24" x14ac:dyDescent="0.4">
      <c r="X5538" s="20"/>
    </row>
    <row r="5539" spans="24:24" x14ac:dyDescent="0.4">
      <c r="X5539" s="20"/>
    </row>
    <row r="5540" spans="24:24" x14ac:dyDescent="0.4">
      <c r="X5540" s="20"/>
    </row>
    <row r="5541" spans="24:24" x14ac:dyDescent="0.4">
      <c r="X5541" s="20"/>
    </row>
    <row r="5542" spans="24:24" x14ac:dyDescent="0.4">
      <c r="X5542" s="20"/>
    </row>
    <row r="5543" spans="24:24" x14ac:dyDescent="0.4">
      <c r="X5543" s="20"/>
    </row>
    <row r="5544" spans="24:24" x14ac:dyDescent="0.4">
      <c r="X5544" s="20"/>
    </row>
    <row r="5545" spans="24:24" x14ac:dyDescent="0.4">
      <c r="X5545" s="20"/>
    </row>
    <row r="5546" spans="24:24" x14ac:dyDescent="0.4">
      <c r="X5546" s="20"/>
    </row>
    <row r="5547" spans="24:24" x14ac:dyDescent="0.4">
      <c r="X5547" s="20"/>
    </row>
    <row r="5548" spans="24:24" x14ac:dyDescent="0.4">
      <c r="X5548" s="20"/>
    </row>
    <row r="5549" spans="24:24" x14ac:dyDescent="0.4">
      <c r="X5549" s="20"/>
    </row>
    <row r="5550" spans="24:24" x14ac:dyDescent="0.4">
      <c r="X5550" s="20"/>
    </row>
    <row r="5551" spans="24:24" x14ac:dyDescent="0.4">
      <c r="X5551" s="20"/>
    </row>
    <row r="5552" spans="24:24" x14ac:dyDescent="0.4">
      <c r="X5552" s="20"/>
    </row>
    <row r="5553" spans="24:24" x14ac:dyDescent="0.4">
      <c r="X5553" s="20"/>
    </row>
    <row r="5554" spans="24:24" x14ac:dyDescent="0.4">
      <c r="X5554" s="20"/>
    </row>
    <row r="5555" spans="24:24" x14ac:dyDescent="0.4">
      <c r="X5555" s="20"/>
    </row>
    <row r="5556" spans="24:24" x14ac:dyDescent="0.4">
      <c r="X5556" s="20"/>
    </row>
    <row r="5557" spans="24:24" x14ac:dyDescent="0.4">
      <c r="X5557" s="20"/>
    </row>
    <row r="5558" spans="24:24" x14ac:dyDescent="0.4">
      <c r="X5558" s="20"/>
    </row>
    <row r="5559" spans="24:24" x14ac:dyDescent="0.4">
      <c r="X5559" s="20"/>
    </row>
    <row r="5560" spans="24:24" x14ac:dyDescent="0.4">
      <c r="X5560" s="20"/>
    </row>
    <row r="5561" spans="24:24" x14ac:dyDescent="0.4">
      <c r="X5561" s="20"/>
    </row>
    <row r="5562" spans="24:24" x14ac:dyDescent="0.4">
      <c r="X5562" s="20"/>
    </row>
    <row r="5563" spans="24:24" x14ac:dyDescent="0.4">
      <c r="X5563" s="20"/>
    </row>
    <row r="5564" spans="24:24" x14ac:dyDescent="0.4">
      <c r="X5564" s="20"/>
    </row>
    <row r="5565" spans="24:24" x14ac:dyDescent="0.4">
      <c r="X5565" s="20"/>
    </row>
    <row r="5566" spans="24:24" x14ac:dyDescent="0.4">
      <c r="X5566" s="20"/>
    </row>
    <row r="5567" spans="24:24" x14ac:dyDescent="0.4">
      <c r="X5567" s="20"/>
    </row>
    <row r="5568" spans="24:24" x14ac:dyDescent="0.4">
      <c r="X5568" s="20"/>
    </row>
    <row r="5569" spans="24:24" x14ac:dyDescent="0.4">
      <c r="X5569" s="20"/>
    </row>
    <row r="5570" spans="24:24" x14ac:dyDescent="0.4">
      <c r="X5570" s="20"/>
    </row>
    <row r="5571" spans="24:24" x14ac:dyDescent="0.4">
      <c r="X5571" s="20"/>
    </row>
    <row r="5572" spans="24:24" x14ac:dyDescent="0.4">
      <c r="X5572" s="20"/>
    </row>
    <row r="5573" spans="24:24" x14ac:dyDescent="0.4">
      <c r="X5573" s="20"/>
    </row>
    <row r="5574" spans="24:24" x14ac:dyDescent="0.4">
      <c r="X5574" s="20"/>
    </row>
    <row r="5575" spans="24:24" x14ac:dyDescent="0.4">
      <c r="X5575" s="20"/>
    </row>
    <row r="5576" spans="24:24" x14ac:dyDescent="0.4">
      <c r="X5576" s="20"/>
    </row>
    <row r="5577" spans="24:24" x14ac:dyDescent="0.4">
      <c r="X5577" s="20"/>
    </row>
    <row r="5578" spans="24:24" x14ac:dyDescent="0.4">
      <c r="X5578" s="20"/>
    </row>
    <row r="5579" spans="24:24" x14ac:dyDescent="0.4">
      <c r="X5579" s="20"/>
    </row>
    <row r="5580" spans="24:24" x14ac:dyDescent="0.4">
      <c r="X5580" s="20"/>
    </row>
    <row r="5581" spans="24:24" x14ac:dyDescent="0.4">
      <c r="X5581" s="20"/>
    </row>
    <row r="5582" spans="24:24" x14ac:dyDescent="0.4">
      <c r="X5582" s="20"/>
    </row>
    <row r="5583" spans="24:24" x14ac:dyDescent="0.4">
      <c r="X5583" s="20"/>
    </row>
    <row r="5584" spans="24:24" x14ac:dyDescent="0.4">
      <c r="X5584" s="20"/>
    </row>
    <row r="5585" spans="24:24" x14ac:dyDescent="0.4">
      <c r="X5585" s="20"/>
    </row>
    <row r="5586" spans="24:24" x14ac:dyDescent="0.4">
      <c r="X5586" s="20"/>
    </row>
    <row r="5587" spans="24:24" x14ac:dyDescent="0.4">
      <c r="X5587" s="20"/>
    </row>
    <row r="5588" spans="24:24" x14ac:dyDescent="0.4">
      <c r="X5588" s="20"/>
    </row>
    <row r="5589" spans="24:24" x14ac:dyDescent="0.4">
      <c r="X5589" s="20"/>
    </row>
    <row r="5590" spans="24:24" x14ac:dyDescent="0.4">
      <c r="X5590" s="20"/>
    </row>
    <row r="5591" spans="24:24" x14ac:dyDescent="0.4">
      <c r="X5591" s="20"/>
    </row>
    <row r="5592" spans="24:24" x14ac:dyDescent="0.4">
      <c r="X5592" s="20"/>
    </row>
    <row r="5593" spans="24:24" x14ac:dyDescent="0.4">
      <c r="X5593" s="20"/>
    </row>
    <row r="5594" spans="24:24" x14ac:dyDescent="0.4">
      <c r="X5594" s="20"/>
    </row>
    <row r="5595" spans="24:24" x14ac:dyDescent="0.4">
      <c r="X5595" s="20"/>
    </row>
    <row r="5596" spans="24:24" x14ac:dyDescent="0.4">
      <c r="X5596" s="20"/>
    </row>
    <row r="5597" spans="24:24" x14ac:dyDescent="0.4">
      <c r="X5597" s="20"/>
    </row>
    <row r="5598" spans="24:24" x14ac:dyDescent="0.4">
      <c r="X5598" s="20"/>
    </row>
    <row r="5599" spans="24:24" x14ac:dyDescent="0.4">
      <c r="X5599" s="20"/>
    </row>
    <row r="5600" spans="24:24" x14ac:dyDescent="0.4">
      <c r="X5600" s="20"/>
    </row>
    <row r="5601" spans="24:24" x14ac:dyDescent="0.4">
      <c r="X5601" s="20"/>
    </row>
    <row r="5602" spans="24:24" x14ac:dyDescent="0.4">
      <c r="X5602" s="20"/>
    </row>
    <row r="5603" spans="24:24" x14ac:dyDescent="0.4">
      <c r="X5603" s="20"/>
    </row>
    <row r="5604" spans="24:24" x14ac:dyDescent="0.4">
      <c r="X5604" s="20"/>
    </row>
    <row r="5605" spans="24:24" x14ac:dyDescent="0.4">
      <c r="X5605" s="20"/>
    </row>
    <row r="5606" spans="24:24" x14ac:dyDescent="0.4">
      <c r="X5606" s="20"/>
    </row>
    <row r="5607" spans="24:24" x14ac:dyDescent="0.4">
      <c r="X5607" s="20"/>
    </row>
    <row r="5608" spans="24:24" x14ac:dyDescent="0.4">
      <c r="X5608" s="20"/>
    </row>
    <row r="5609" spans="24:24" x14ac:dyDescent="0.4">
      <c r="X5609" s="20"/>
    </row>
    <row r="5610" spans="24:24" x14ac:dyDescent="0.4">
      <c r="X5610" s="20"/>
    </row>
    <row r="5611" spans="24:24" x14ac:dyDescent="0.4">
      <c r="X5611" s="20"/>
    </row>
    <row r="5612" spans="24:24" x14ac:dyDescent="0.4">
      <c r="X5612" s="20"/>
    </row>
    <row r="5613" spans="24:24" x14ac:dyDescent="0.4">
      <c r="X5613" s="20"/>
    </row>
    <row r="5614" spans="24:24" x14ac:dyDescent="0.4">
      <c r="X5614" s="20"/>
    </row>
    <row r="5615" spans="24:24" x14ac:dyDescent="0.4">
      <c r="X5615" s="20"/>
    </row>
    <row r="5616" spans="24:24" x14ac:dyDescent="0.4">
      <c r="X5616" s="20"/>
    </row>
    <row r="5617" spans="24:24" x14ac:dyDescent="0.4">
      <c r="X5617" s="20"/>
    </row>
    <row r="5618" spans="24:24" x14ac:dyDescent="0.4">
      <c r="X5618" s="20"/>
    </row>
    <row r="5619" spans="24:24" x14ac:dyDescent="0.4">
      <c r="X5619" s="20"/>
    </row>
    <row r="5620" spans="24:24" x14ac:dyDescent="0.4">
      <c r="X5620" s="20"/>
    </row>
    <row r="5621" spans="24:24" x14ac:dyDescent="0.4">
      <c r="X5621" s="20"/>
    </row>
    <row r="5622" spans="24:24" x14ac:dyDescent="0.4">
      <c r="X5622" s="20"/>
    </row>
    <row r="5623" spans="24:24" x14ac:dyDescent="0.4">
      <c r="X5623" s="20"/>
    </row>
    <row r="5624" spans="24:24" x14ac:dyDescent="0.4">
      <c r="X5624" s="20"/>
    </row>
    <row r="5625" spans="24:24" x14ac:dyDescent="0.4">
      <c r="X5625" s="20"/>
    </row>
    <row r="5626" spans="24:24" x14ac:dyDescent="0.4">
      <c r="X5626" s="20"/>
    </row>
    <row r="5627" spans="24:24" x14ac:dyDescent="0.4">
      <c r="X5627" s="20"/>
    </row>
    <row r="5628" spans="24:24" x14ac:dyDescent="0.4">
      <c r="X5628" s="20"/>
    </row>
    <row r="5629" spans="24:24" x14ac:dyDescent="0.4">
      <c r="X5629" s="20"/>
    </row>
    <row r="5630" spans="24:24" x14ac:dyDescent="0.4">
      <c r="X5630" s="20"/>
    </row>
    <row r="5631" spans="24:24" x14ac:dyDescent="0.4">
      <c r="X5631" s="20"/>
    </row>
    <row r="5632" spans="24:24" x14ac:dyDescent="0.4">
      <c r="X5632" s="20"/>
    </row>
    <row r="5633" spans="24:24" x14ac:dyDescent="0.4">
      <c r="X5633" s="20"/>
    </row>
    <row r="5634" spans="24:24" x14ac:dyDescent="0.4">
      <c r="X5634" s="20"/>
    </row>
    <row r="5635" spans="24:24" x14ac:dyDescent="0.4">
      <c r="X5635" s="20"/>
    </row>
    <row r="5636" spans="24:24" x14ac:dyDescent="0.4">
      <c r="X5636" s="20"/>
    </row>
    <row r="5637" spans="24:24" x14ac:dyDescent="0.4">
      <c r="X5637" s="20"/>
    </row>
    <row r="5638" spans="24:24" x14ac:dyDescent="0.4">
      <c r="X5638" s="20"/>
    </row>
    <row r="5639" spans="24:24" x14ac:dyDescent="0.4">
      <c r="X5639" s="20"/>
    </row>
    <row r="5640" spans="24:24" x14ac:dyDescent="0.4">
      <c r="X5640" s="20"/>
    </row>
    <row r="5641" spans="24:24" x14ac:dyDescent="0.4">
      <c r="X5641" s="20"/>
    </row>
    <row r="5642" spans="24:24" x14ac:dyDescent="0.4">
      <c r="X5642" s="20"/>
    </row>
    <row r="5643" spans="24:24" x14ac:dyDescent="0.4">
      <c r="X5643" s="20"/>
    </row>
    <row r="5644" spans="24:24" x14ac:dyDescent="0.4">
      <c r="X5644" s="20"/>
    </row>
    <row r="5645" spans="24:24" x14ac:dyDescent="0.4">
      <c r="X5645" s="20"/>
    </row>
    <row r="5646" spans="24:24" x14ac:dyDescent="0.4">
      <c r="X5646" s="20"/>
    </row>
    <row r="5647" spans="24:24" x14ac:dyDescent="0.4">
      <c r="X5647" s="20"/>
    </row>
    <row r="5648" spans="24:24" x14ac:dyDescent="0.4">
      <c r="X5648" s="20"/>
    </row>
    <row r="5649" spans="24:24" x14ac:dyDescent="0.4">
      <c r="X5649" s="20"/>
    </row>
    <row r="5650" spans="24:24" x14ac:dyDescent="0.4">
      <c r="X5650" s="20"/>
    </row>
    <row r="5651" spans="24:24" x14ac:dyDescent="0.4">
      <c r="X5651" s="20"/>
    </row>
    <row r="5652" spans="24:24" x14ac:dyDescent="0.4">
      <c r="X5652" s="20"/>
    </row>
    <row r="5653" spans="24:24" x14ac:dyDescent="0.4">
      <c r="X5653" s="20"/>
    </row>
    <row r="5654" spans="24:24" x14ac:dyDescent="0.4">
      <c r="X5654" s="20"/>
    </row>
    <row r="5655" spans="24:24" x14ac:dyDescent="0.4">
      <c r="X5655" s="20"/>
    </row>
    <row r="5656" spans="24:24" x14ac:dyDescent="0.4">
      <c r="X5656" s="20"/>
    </row>
    <row r="5657" spans="24:24" x14ac:dyDescent="0.4">
      <c r="X5657" s="20"/>
    </row>
    <row r="5658" spans="24:24" x14ac:dyDescent="0.4">
      <c r="X5658" s="20"/>
    </row>
    <row r="5659" spans="24:24" x14ac:dyDescent="0.4">
      <c r="X5659" s="20"/>
    </row>
    <row r="5660" spans="24:24" x14ac:dyDescent="0.4">
      <c r="X5660" s="20"/>
    </row>
    <row r="5661" spans="24:24" x14ac:dyDescent="0.4">
      <c r="X5661" s="20"/>
    </row>
    <row r="5662" spans="24:24" x14ac:dyDescent="0.4">
      <c r="X5662" s="20"/>
    </row>
    <row r="5663" spans="24:24" x14ac:dyDescent="0.4">
      <c r="X5663" s="20"/>
    </row>
    <row r="5664" spans="24:24" x14ac:dyDescent="0.4">
      <c r="X5664" s="20"/>
    </row>
    <row r="5665" spans="24:24" x14ac:dyDescent="0.4">
      <c r="X5665" s="20"/>
    </row>
    <row r="5666" spans="24:24" x14ac:dyDescent="0.4">
      <c r="X5666" s="20"/>
    </row>
    <row r="5667" spans="24:24" x14ac:dyDescent="0.4">
      <c r="X5667" s="20"/>
    </row>
    <row r="5668" spans="24:24" x14ac:dyDescent="0.4">
      <c r="X5668" s="20"/>
    </row>
    <row r="5669" spans="24:24" x14ac:dyDescent="0.4">
      <c r="X5669" s="20"/>
    </row>
    <row r="5670" spans="24:24" x14ac:dyDescent="0.4">
      <c r="X5670" s="20"/>
    </row>
    <row r="5671" spans="24:24" x14ac:dyDescent="0.4">
      <c r="X5671" s="20"/>
    </row>
    <row r="5672" spans="24:24" x14ac:dyDescent="0.4">
      <c r="X5672" s="20"/>
    </row>
    <row r="5673" spans="24:24" x14ac:dyDescent="0.4">
      <c r="X5673" s="20"/>
    </row>
    <row r="5674" spans="24:24" x14ac:dyDescent="0.4">
      <c r="X5674" s="20"/>
    </row>
    <row r="5675" spans="24:24" x14ac:dyDescent="0.4">
      <c r="X5675" s="20"/>
    </row>
    <row r="5676" spans="24:24" x14ac:dyDescent="0.4">
      <c r="X5676" s="20"/>
    </row>
    <row r="5677" spans="24:24" x14ac:dyDescent="0.4">
      <c r="X5677" s="20"/>
    </row>
    <row r="5678" spans="24:24" x14ac:dyDescent="0.4">
      <c r="X5678" s="20"/>
    </row>
    <row r="5679" spans="24:24" x14ac:dyDescent="0.4">
      <c r="X5679" s="20"/>
    </row>
    <row r="5680" spans="24:24" x14ac:dyDescent="0.4">
      <c r="X5680" s="20"/>
    </row>
    <row r="5681" spans="24:24" x14ac:dyDescent="0.4">
      <c r="X5681" s="20"/>
    </row>
    <row r="5682" spans="24:24" x14ac:dyDescent="0.4">
      <c r="X5682" s="20"/>
    </row>
    <row r="5683" spans="24:24" x14ac:dyDescent="0.4">
      <c r="X5683" s="20"/>
    </row>
    <row r="5684" spans="24:24" x14ac:dyDescent="0.4">
      <c r="X5684" s="20"/>
    </row>
    <row r="5685" spans="24:24" x14ac:dyDescent="0.4">
      <c r="X5685" s="20"/>
    </row>
    <row r="5686" spans="24:24" x14ac:dyDescent="0.4">
      <c r="X5686" s="20"/>
    </row>
    <row r="5687" spans="24:24" x14ac:dyDescent="0.4">
      <c r="X5687" s="20"/>
    </row>
    <row r="5688" spans="24:24" x14ac:dyDescent="0.4">
      <c r="X5688" s="20"/>
    </row>
    <row r="5689" spans="24:24" x14ac:dyDescent="0.4">
      <c r="X5689" s="20"/>
    </row>
    <row r="5690" spans="24:24" x14ac:dyDescent="0.4">
      <c r="X5690" s="20"/>
    </row>
    <row r="5691" spans="24:24" x14ac:dyDescent="0.4">
      <c r="X5691" s="20"/>
    </row>
    <row r="5692" spans="24:24" x14ac:dyDescent="0.4">
      <c r="X5692" s="20"/>
    </row>
    <row r="5693" spans="24:24" x14ac:dyDescent="0.4">
      <c r="X5693" s="20"/>
    </row>
    <row r="5694" spans="24:24" x14ac:dyDescent="0.4">
      <c r="X5694" s="20"/>
    </row>
    <row r="5695" spans="24:24" x14ac:dyDescent="0.4">
      <c r="X5695" s="20"/>
    </row>
    <row r="5696" spans="24:24" x14ac:dyDescent="0.4">
      <c r="X5696" s="20"/>
    </row>
    <row r="5697" spans="24:24" x14ac:dyDescent="0.4">
      <c r="X5697" s="20"/>
    </row>
    <row r="5698" spans="24:24" x14ac:dyDescent="0.4">
      <c r="X5698" s="20"/>
    </row>
    <row r="5699" spans="24:24" x14ac:dyDescent="0.4">
      <c r="X5699" s="20"/>
    </row>
    <row r="5700" spans="24:24" x14ac:dyDescent="0.4">
      <c r="X5700" s="20"/>
    </row>
    <row r="5701" spans="24:24" x14ac:dyDescent="0.4">
      <c r="X5701" s="20"/>
    </row>
    <row r="5702" spans="24:24" x14ac:dyDescent="0.4">
      <c r="X5702" s="20"/>
    </row>
    <row r="5703" spans="24:24" x14ac:dyDescent="0.4">
      <c r="X5703" s="20"/>
    </row>
    <row r="5704" spans="24:24" x14ac:dyDescent="0.4">
      <c r="X5704" s="20"/>
    </row>
    <row r="5705" spans="24:24" x14ac:dyDescent="0.4">
      <c r="X5705" s="20"/>
    </row>
    <row r="5706" spans="24:24" x14ac:dyDescent="0.4">
      <c r="X5706" s="20"/>
    </row>
    <row r="5707" spans="24:24" x14ac:dyDescent="0.4">
      <c r="X5707" s="20"/>
    </row>
    <row r="5708" spans="24:24" x14ac:dyDescent="0.4">
      <c r="X5708" s="20"/>
    </row>
    <row r="5709" spans="24:24" x14ac:dyDescent="0.4">
      <c r="X5709" s="20"/>
    </row>
    <row r="5710" spans="24:24" x14ac:dyDescent="0.4">
      <c r="X5710" s="20"/>
    </row>
    <row r="5711" spans="24:24" x14ac:dyDescent="0.4">
      <c r="X5711" s="20"/>
    </row>
    <row r="5712" spans="24:24" x14ac:dyDescent="0.4">
      <c r="X5712" s="20"/>
    </row>
    <row r="5713" spans="24:24" x14ac:dyDescent="0.4">
      <c r="X5713" s="20"/>
    </row>
    <row r="5714" spans="24:24" x14ac:dyDescent="0.4">
      <c r="X5714" s="20"/>
    </row>
    <row r="5715" spans="24:24" x14ac:dyDescent="0.4">
      <c r="X5715" s="20"/>
    </row>
    <row r="5716" spans="24:24" x14ac:dyDescent="0.4">
      <c r="X5716" s="20"/>
    </row>
    <row r="5717" spans="24:24" x14ac:dyDescent="0.4">
      <c r="X5717" s="20"/>
    </row>
    <row r="5718" spans="24:24" x14ac:dyDescent="0.4">
      <c r="X5718" s="20"/>
    </row>
    <row r="5719" spans="24:24" x14ac:dyDescent="0.4">
      <c r="X5719" s="20"/>
    </row>
    <row r="5720" spans="24:24" x14ac:dyDescent="0.4">
      <c r="X5720" s="20"/>
    </row>
    <row r="5721" spans="24:24" x14ac:dyDescent="0.4">
      <c r="X5721" s="20"/>
    </row>
    <row r="5722" spans="24:24" x14ac:dyDescent="0.4">
      <c r="X5722" s="20"/>
    </row>
    <row r="5723" spans="24:24" x14ac:dyDescent="0.4">
      <c r="X5723" s="20"/>
    </row>
    <row r="5724" spans="24:24" x14ac:dyDescent="0.4">
      <c r="X5724" s="20"/>
    </row>
    <row r="5725" spans="24:24" x14ac:dyDescent="0.4">
      <c r="X5725" s="20"/>
    </row>
    <row r="5726" spans="24:24" x14ac:dyDescent="0.4">
      <c r="X5726" s="20"/>
    </row>
    <row r="5727" spans="24:24" x14ac:dyDescent="0.4">
      <c r="X5727" s="20"/>
    </row>
    <row r="5728" spans="24:24" x14ac:dyDescent="0.4">
      <c r="X5728" s="20"/>
    </row>
    <row r="5729" spans="24:24" x14ac:dyDescent="0.4">
      <c r="X5729" s="20"/>
    </row>
    <row r="5730" spans="24:24" x14ac:dyDescent="0.4">
      <c r="X5730" s="20"/>
    </row>
    <row r="5731" spans="24:24" x14ac:dyDescent="0.4">
      <c r="X5731" s="20"/>
    </row>
    <row r="5732" spans="24:24" x14ac:dyDescent="0.4">
      <c r="X5732" s="20"/>
    </row>
    <row r="5733" spans="24:24" x14ac:dyDescent="0.4">
      <c r="X5733" s="20"/>
    </row>
    <row r="5734" spans="24:24" x14ac:dyDescent="0.4">
      <c r="X5734" s="20"/>
    </row>
    <row r="5735" spans="24:24" x14ac:dyDescent="0.4">
      <c r="X5735" s="20"/>
    </row>
    <row r="5736" spans="24:24" x14ac:dyDescent="0.4">
      <c r="X5736" s="20"/>
    </row>
    <row r="5737" spans="24:24" x14ac:dyDescent="0.4">
      <c r="X5737" s="20"/>
    </row>
    <row r="5738" spans="24:24" x14ac:dyDescent="0.4">
      <c r="X5738" s="20"/>
    </row>
    <row r="5739" spans="24:24" x14ac:dyDescent="0.4">
      <c r="X5739" s="20"/>
    </row>
    <row r="5740" spans="24:24" x14ac:dyDescent="0.4">
      <c r="X5740" s="20"/>
    </row>
    <row r="5741" spans="24:24" x14ac:dyDescent="0.4">
      <c r="X5741" s="20"/>
    </row>
    <row r="5742" spans="24:24" x14ac:dyDescent="0.4">
      <c r="X5742" s="20"/>
    </row>
    <row r="5743" spans="24:24" x14ac:dyDescent="0.4">
      <c r="X5743" s="20"/>
    </row>
    <row r="5744" spans="24:24" x14ac:dyDescent="0.4">
      <c r="X5744" s="20"/>
    </row>
    <row r="5745" spans="24:24" x14ac:dyDescent="0.4">
      <c r="X5745" s="20"/>
    </row>
    <row r="5746" spans="24:24" x14ac:dyDescent="0.4">
      <c r="X5746" s="20"/>
    </row>
    <row r="5747" spans="24:24" x14ac:dyDescent="0.4">
      <c r="X5747" s="20"/>
    </row>
    <row r="5748" spans="24:24" x14ac:dyDescent="0.4">
      <c r="X5748" s="20"/>
    </row>
    <row r="5749" spans="24:24" x14ac:dyDescent="0.4">
      <c r="X5749" s="20"/>
    </row>
    <row r="5750" spans="24:24" x14ac:dyDescent="0.4">
      <c r="X5750" s="20"/>
    </row>
    <row r="5751" spans="24:24" x14ac:dyDescent="0.4">
      <c r="X5751" s="20"/>
    </row>
    <row r="5752" spans="24:24" x14ac:dyDescent="0.4">
      <c r="X5752" s="20"/>
    </row>
    <row r="5753" spans="24:24" x14ac:dyDescent="0.4">
      <c r="X5753" s="20"/>
    </row>
    <row r="5754" spans="24:24" x14ac:dyDescent="0.4">
      <c r="X5754" s="20"/>
    </row>
    <row r="5755" spans="24:24" x14ac:dyDescent="0.4">
      <c r="X5755" s="20"/>
    </row>
    <row r="5756" spans="24:24" x14ac:dyDescent="0.4">
      <c r="X5756" s="20"/>
    </row>
    <row r="5757" spans="24:24" x14ac:dyDescent="0.4">
      <c r="X5757" s="20"/>
    </row>
    <row r="5758" spans="24:24" x14ac:dyDescent="0.4">
      <c r="X5758" s="20"/>
    </row>
    <row r="5759" spans="24:24" x14ac:dyDescent="0.4">
      <c r="X5759" s="20"/>
    </row>
    <row r="5760" spans="24:24" x14ac:dyDescent="0.4">
      <c r="X5760" s="20"/>
    </row>
    <row r="5761" spans="24:24" x14ac:dyDescent="0.4">
      <c r="X5761" s="20"/>
    </row>
    <row r="5762" spans="24:24" x14ac:dyDescent="0.4">
      <c r="X5762" s="20"/>
    </row>
    <row r="5763" spans="24:24" x14ac:dyDescent="0.4">
      <c r="X5763" s="20"/>
    </row>
    <row r="5764" spans="24:24" x14ac:dyDescent="0.4">
      <c r="X5764" s="20"/>
    </row>
    <row r="5765" spans="24:24" x14ac:dyDescent="0.4">
      <c r="X5765" s="20"/>
    </row>
    <row r="5766" spans="24:24" x14ac:dyDescent="0.4">
      <c r="X5766" s="20"/>
    </row>
    <row r="5767" spans="24:24" x14ac:dyDescent="0.4">
      <c r="X5767" s="20"/>
    </row>
    <row r="5768" spans="24:24" x14ac:dyDescent="0.4">
      <c r="X5768" s="20"/>
    </row>
    <row r="5769" spans="24:24" x14ac:dyDescent="0.4">
      <c r="X5769" s="20"/>
    </row>
    <row r="5770" spans="24:24" x14ac:dyDescent="0.4">
      <c r="X5770" s="20"/>
    </row>
    <row r="5771" spans="24:24" x14ac:dyDescent="0.4">
      <c r="X5771" s="20"/>
    </row>
    <row r="5772" spans="24:24" x14ac:dyDescent="0.4">
      <c r="X5772" s="20"/>
    </row>
    <row r="5773" spans="24:24" x14ac:dyDescent="0.4">
      <c r="X5773" s="20"/>
    </row>
    <row r="5774" spans="24:24" x14ac:dyDescent="0.4">
      <c r="X5774" s="20"/>
    </row>
    <row r="5775" spans="24:24" x14ac:dyDescent="0.4">
      <c r="X5775" s="20"/>
    </row>
    <row r="5776" spans="24:24" x14ac:dyDescent="0.4">
      <c r="X5776" s="20"/>
    </row>
    <row r="5777" spans="24:24" x14ac:dyDescent="0.4">
      <c r="X5777" s="20"/>
    </row>
    <row r="5778" spans="24:24" x14ac:dyDescent="0.4">
      <c r="X5778" s="20"/>
    </row>
    <row r="5779" spans="24:24" x14ac:dyDescent="0.4">
      <c r="X5779" s="20"/>
    </row>
    <row r="5780" spans="24:24" x14ac:dyDescent="0.4">
      <c r="X5780" s="20"/>
    </row>
    <row r="5781" spans="24:24" x14ac:dyDescent="0.4">
      <c r="X5781" s="20"/>
    </row>
    <row r="5782" spans="24:24" x14ac:dyDescent="0.4">
      <c r="X5782" s="20"/>
    </row>
    <row r="5783" spans="24:24" x14ac:dyDescent="0.4">
      <c r="X5783" s="20"/>
    </row>
    <row r="5784" spans="24:24" x14ac:dyDescent="0.4">
      <c r="X5784" s="20"/>
    </row>
    <row r="5785" spans="24:24" x14ac:dyDescent="0.4">
      <c r="X5785" s="20"/>
    </row>
    <row r="5786" spans="24:24" x14ac:dyDescent="0.4">
      <c r="X5786" s="20"/>
    </row>
    <row r="5787" spans="24:24" x14ac:dyDescent="0.4">
      <c r="X5787" s="20"/>
    </row>
    <row r="5788" spans="24:24" x14ac:dyDescent="0.4">
      <c r="X5788" s="20"/>
    </row>
    <row r="5789" spans="24:24" x14ac:dyDescent="0.4">
      <c r="X5789" s="20"/>
    </row>
    <row r="5790" spans="24:24" x14ac:dyDescent="0.4">
      <c r="X5790" s="20"/>
    </row>
    <row r="5791" spans="24:24" x14ac:dyDescent="0.4">
      <c r="X5791" s="20"/>
    </row>
    <row r="5792" spans="24:24" x14ac:dyDescent="0.4">
      <c r="X5792" s="20"/>
    </row>
    <row r="5793" spans="24:24" x14ac:dyDescent="0.4">
      <c r="X5793" s="20"/>
    </row>
    <row r="5794" spans="24:24" x14ac:dyDescent="0.4">
      <c r="X5794" s="20"/>
    </row>
    <row r="5795" spans="24:24" x14ac:dyDescent="0.4">
      <c r="X5795" s="20"/>
    </row>
    <row r="5796" spans="24:24" x14ac:dyDescent="0.4">
      <c r="X5796" s="20"/>
    </row>
    <row r="5797" spans="24:24" x14ac:dyDescent="0.4">
      <c r="X5797" s="20"/>
    </row>
    <row r="5798" spans="24:24" x14ac:dyDescent="0.4">
      <c r="X5798" s="20"/>
    </row>
    <row r="5799" spans="24:24" x14ac:dyDescent="0.4">
      <c r="X5799" s="20"/>
    </row>
    <row r="5800" spans="24:24" x14ac:dyDescent="0.4">
      <c r="X5800" s="20"/>
    </row>
    <row r="5801" spans="24:24" x14ac:dyDescent="0.4">
      <c r="X5801" s="20"/>
    </row>
    <row r="5802" spans="24:24" x14ac:dyDescent="0.4">
      <c r="X5802" s="20"/>
    </row>
    <row r="5803" spans="24:24" x14ac:dyDescent="0.4">
      <c r="X5803" s="20"/>
    </row>
    <row r="5804" spans="24:24" x14ac:dyDescent="0.4">
      <c r="X5804" s="20"/>
    </row>
    <row r="5805" spans="24:24" x14ac:dyDescent="0.4">
      <c r="X5805" s="20"/>
    </row>
    <row r="5806" spans="24:24" x14ac:dyDescent="0.4">
      <c r="X5806" s="20"/>
    </row>
    <row r="5807" spans="24:24" x14ac:dyDescent="0.4">
      <c r="X5807" s="20"/>
    </row>
    <row r="5808" spans="24:24" x14ac:dyDescent="0.4">
      <c r="X5808" s="20"/>
    </row>
    <row r="5809" spans="24:24" x14ac:dyDescent="0.4">
      <c r="X5809" s="20"/>
    </row>
    <row r="5810" spans="24:24" x14ac:dyDescent="0.4">
      <c r="X5810" s="20"/>
    </row>
    <row r="5811" spans="24:24" x14ac:dyDescent="0.4">
      <c r="X5811" s="20"/>
    </row>
    <row r="5812" spans="24:24" x14ac:dyDescent="0.4">
      <c r="X5812" s="20"/>
    </row>
    <row r="5813" spans="24:24" x14ac:dyDescent="0.4">
      <c r="X5813" s="20"/>
    </row>
    <row r="5814" spans="24:24" x14ac:dyDescent="0.4">
      <c r="X5814" s="20"/>
    </row>
    <row r="5815" spans="24:24" x14ac:dyDescent="0.4">
      <c r="X5815" s="20"/>
    </row>
    <row r="5816" spans="24:24" x14ac:dyDescent="0.4">
      <c r="X5816" s="20"/>
    </row>
    <row r="5817" spans="24:24" x14ac:dyDescent="0.4">
      <c r="X5817" s="20"/>
    </row>
    <row r="5818" spans="24:24" x14ac:dyDescent="0.4">
      <c r="X5818" s="20"/>
    </row>
    <row r="5819" spans="24:24" x14ac:dyDescent="0.4">
      <c r="X5819" s="20"/>
    </row>
    <row r="5820" spans="24:24" x14ac:dyDescent="0.4">
      <c r="X5820" s="20"/>
    </row>
    <row r="5821" spans="24:24" x14ac:dyDescent="0.4">
      <c r="X5821" s="20"/>
    </row>
    <row r="5822" spans="24:24" x14ac:dyDescent="0.4">
      <c r="X5822" s="20"/>
    </row>
    <row r="5823" spans="24:24" x14ac:dyDescent="0.4">
      <c r="X5823" s="20"/>
    </row>
    <row r="5824" spans="24:24" x14ac:dyDescent="0.4">
      <c r="X5824" s="20"/>
    </row>
    <row r="5825" spans="24:24" x14ac:dyDescent="0.4">
      <c r="X5825" s="20"/>
    </row>
    <row r="5826" spans="24:24" x14ac:dyDescent="0.4">
      <c r="X5826" s="20"/>
    </row>
    <row r="5827" spans="24:24" x14ac:dyDescent="0.4">
      <c r="X5827" s="20"/>
    </row>
    <row r="5828" spans="24:24" x14ac:dyDescent="0.4">
      <c r="X5828" s="20"/>
    </row>
    <row r="5829" spans="24:24" x14ac:dyDescent="0.4">
      <c r="X5829" s="20"/>
    </row>
    <row r="5830" spans="24:24" x14ac:dyDescent="0.4">
      <c r="X5830" s="20"/>
    </row>
    <row r="5831" spans="24:24" x14ac:dyDescent="0.4">
      <c r="X5831" s="20"/>
    </row>
    <row r="5832" spans="24:24" x14ac:dyDescent="0.4">
      <c r="X5832" s="20"/>
    </row>
    <row r="5833" spans="24:24" x14ac:dyDescent="0.4">
      <c r="X5833" s="20"/>
    </row>
    <row r="5834" spans="24:24" x14ac:dyDescent="0.4">
      <c r="X5834" s="20"/>
    </row>
    <row r="5835" spans="24:24" x14ac:dyDescent="0.4">
      <c r="X5835" s="20"/>
    </row>
    <row r="5836" spans="24:24" x14ac:dyDescent="0.4">
      <c r="X5836" s="20"/>
    </row>
    <row r="5837" spans="24:24" x14ac:dyDescent="0.4">
      <c r="X5837" s="20"/>
    </row>
    <row r="5838" spans="24:24" x14ac:dyDescent="0.4">
      <c r="X5838" s="20"/>
    </row>
    <row r="5839" spans="24:24" x14ac:dyDescent="0.4">
      <c r="X5839" s="20"/>
    </row>
    <row r="5840" spans="24:24" x14ac:dyDescent="0.4">
      <c r="X5840" s="20"/>
    </row>
    <row r="5841" spans="24:24" x14ac:dyDescent="0.4">
      <c r="X5841" s="20"/>
    </row>
    <row r="5842" spans="24:24" x14ac:dyDescent="0.4">
      <c r="X5842" s="20"/>
    </row>
    <row r="5843" spans="24:24" x14ac:dyDescent="0.4">
      <c r="X5843" s="20"/>
    </row>
    <row r="5844" spans="24:24" x14ac:dyDescent="0.4">
      <c r="X5844" s="20"/>
    </row>
    <row r="5845" spans="24:24" x14ac:dyDescent="0.4">
      <c r="X5845" s="20"/>
    </row>
    <row r="5846" spans="24:24" x14ac:dyDescent="0.4">
      <c r="X5846" s="20"/>
    </row>
    <row r="5847" spans="24:24" x14ac:dyDescent="0.4">
      <c r="X5847" s="20"/>
    </row>
    <row r="5848" spans="24:24" x14ac:dyDescent="0.4">
      <c r="X5848" s="20"/>
    </row>
    <row r="5849" spans="24:24" x14ac:dyDescent="0.4">
      <c r="X5849" s="20"/>
    </row>
    <row r="5850" spans="24:24" x14ac:dyDescent="0.4">
      <c r="X5850" s="20"/>
    </row>
    <row r="5851" spans="24:24" x14ac:dyDescent="0.4">
      <c r="X5851" s="20"/>
    </row>
    <row r="5852" spans="24:24" x14ac:dyDescent="0.4">
      <c r="X5852" s="20"/>
    </row>
    <row r="5853" spans="24:24" x14ac:dyDescent="0.4">
      <c r="X5853" s="20"/>
    </row>
    <row r="5854" spans="24:24" x14ac:dyDescent="0.4">
      <c r="X5854" s="20"/>
    </row>
    <row r="5855" spans="24:24" x14ac:dyDescent="0.4">
      <c r="X5855" s="20"/>
    </row>
    <row r="5856" spans="24:24" x14ac:dyDescent="0.4">
      <c r="X5856" s="20"/>
    </row>
    <row r="5857" spans="24:24" x14ac:dyDescent="0.4">
      <c r="X5857" s="20"/>
    </row>
    <row r="5858" spans="24:24" x14ac:dyDescent="0.4">
      <c r="X5858" s="20"/>
    </row>
    <row r="5859" spans="24:24" x14ac:dyDescent="0.4">
      <c r="X5859" s="20"/>
    </row>
    <row r="5860" spans="24:24" x14ac:dyDescent="0.4">
      <c r="X5860" s="20"/>
    </row>
    <row r="5861" spans="24:24" x14ac:dyDescent="0.4">
      <c r="X5861" s="20"/>
    </row>
    <row r="5862" spans="24:24" x14ac:dyDescent="0.4">
      <c r="X5862" s="20"/>
    </row>
    <row r="5863" spans="24:24" x14ac:dyDescent="0.4">
      <c r="X5863" s="20"/>
    </row>
    <row r="5864" spans="24:24" x14ac:dyDescent="0.4">
      <c r="X5864" s="20"/>
    </row>
    <row r="5865" spans="24:24" x14ac:dyDescent="0.4">
      <c r="X5865" s="20"/>
    </row>
    <row r="5866" spans="24:24" x14ac:dyDescent="0.4">
      <c r="X5866" s="20"/>
    </row>
    <row r="5867" spans="24:24" x14ac:dyDescent="0.4">
      <c r="X5867" s="20"/>
    </row>
    <row r="5868" spans="24:24" x14ac:dyDescent="0.4">
      <c r="X5868" s="20"/>
    </row>
    <row r="5869" spans="24:24" x14ac:dyDescent="0.4">
      <c r="X5869" s="20"/>
    </row>
    <row r="5870" spans="24:24" x14ac:dyDescent="0.4">
      <c r="X5870" s="20"/>
    </row>
    <row r="5871" spans="24:24" x14ac:dyDescent="0.4">
      <c r="X5871" s="20"/>
    </row>
    <row r="5872" spans="24:24" x14ac:dyDescent="0.4">
      <c r="X5872" s="20"/>
    </row>
    <row r="5873" spans="24:24" x14ac:dyDescent="0.4">
      <c r="X5873" s="20"/>
    </row>
    <row r="5874" spans="24:24" x14ac:dyDescent="0.4">
      <c r="X5874" s="20"/>
    </row>
    <row r="5875" spans="24:24" x14ac:dyDescent="0.4">
      <c r="X5875" s="20"/>
    </row>
    <row r="5876" spans="24:24" x14ac:dyDescent="0.4">
      <c r="X5876" s="20"/>
    </row>
    <row r="5877" spans="24:24" x14ac:dyDescent="0.4">
      <c r="X5877" s="20"/>
    </row>
    <row r="5878" spans="24:24" x14ac:dyDescent="0.4">
      <c r="X5878" s="20"/>
    </row>
    <row r="5879" spans="24:24" x14ac:dyDescent="0.4">
      <c r="X5879" s="20"/>
    </row>
    <row r="5880" spans="24:24" x14ac:dyDescent="0.4">
      <c r="X5880" s="20"/>
    </row>
    <row r="5881" spans="24:24" x14ac:dyDescent="0.4">
      <c r="X5881" s="20"/>
    </row>
    <row r="5882" spans="24:24" x14ac:dyDescent="0.4">
      <c r="X5882" s="20"/>
    </row>
    <row r="5883" spans="24:24" x14ac:dyDescent="0.4">
      <c r="X5883" s="20"/>
    </row>
    <row r="5884" spans="24:24" x14ac:dyDescent="0.4">
      <c r="X5884" s="20"/>
    </row>
    <row r="5885" spans="24:24" x14ac:dyDescent="0.4">
      <c r="X5885" s="20"/>
    </row>
    <row r="5886" spans="24:24" x14ac:dyDescent="0.4">
      <c r="X5886" s="20"/>
    </row>
    <row r="5887" spans="24:24" x14ac:dyDescent="0.4">
      <c r="X5887" s="20"/>
    </row>
    <row r="5888" spans="24:24" x14ac:dyDescent="0.4">
      <c r="X5888" s="20"/>
    </row>
    <row r="5889" spans="24:24" x14ac:dyDescent="0.4">
      <c r="X5889" s="20"/>
    </row>
    <row r="5890" spans="24:24" x14ac:dyDescent="0.4">
      <c r="X5890" s="20"/>
    </row>
    <row r="5891" spans="24:24" x14ac:dyDescent="0.4">
      <c r="X5891" s="20"/>
    </row>
    <row r="5892" spans="24:24" x14ac:dyDescent="0.4">
      <c r="X5892" s="20"/>
    </row>
    <row r="5893" spans="24:24" x14ac:dyDescent="0.4">
      <c r="X5893" s="20"/>
    </row>
    <row r="5894" spans="24:24" x14ac:dyDescent="0.4">
      <c r="X5894" s="20"/>
    </row>
    <row r="5895" spans="24:24" x14ac:dyDescent="0.4">
      <c r="X5895" s="20"/>
    </row>
    <row r="5896" spans="24:24" x14ac:dyDescent="0.4">
      <c r="X5896" s="20"/>
    </row>
    <row r="5897" spans="24:24" x14ac:dyDescent="0.4">
      <c r="X5897" s="20"/>
    </row>
    <row r="5898" spans="24:24" x14ac:dyDescent="0.4">
      <c r="X5898" s="20"/>
    </row>
    <row r="5899" spans="24:24" x14ac:dyDescent="0.4">
      <c r="X5899" s="20"/>
    </row>
    <row r="5900" spans="24:24" x14ac:dyDescent="0.4">
      <c r="X5900" s="20"/>
    </row>
    <row r="5901" spans="24:24" x14ac:dyDescent="0.4">
      <c r="X5901" s="20"/>
    </row>
    <row r="5902" spans="24:24" x14ac:dyDescent="0.4">
      <c r="X5902" s="20"/>
    </row>
    <row r="5903" spans="24:24" x14ac:dyDescent="0.4">
      <c r="X5903" s="20"/>
    </row>
    <row r="5904" spans="24:24" x14ac:dyDescent="0.4">
      <c r="X5904" s="20"/>
    </row>
    <row r="5905" spans="24:24" x14ac:dyDescent="0.4">
      <c r="X5905" s="20"/>
    </row>
    <row r="5906" spans="24:24" x14ac:dyDescent="0.4">
      <c r="X5906" s="20"/>
    </row>
    <row r="5907" spans="24:24" x14ac:dyDescent="0.4">
      <c r="X5907" s="20"/>
    </row>
    <row r="5908" spans="24:24" x14ac:dyDescent="0.4">
      <c r="X5908" s="20"/>
    </row>
    <row r="5909" spans="24:24" x14ac:dyDescent="0.4">
      <c r="X5909" s="20"/>
    </row>
    <row r="5910" spans="24:24" x14ac:dyDescent="0.4">
      <c r="X5910" s="20"/>
    </row>
    <row r="5911" spans="24:24" x14ac:dyDescent="0.4">
      <c r="X5911" s="20"/>
    </row>
    <row r="5912" spans="24:24" x14ac:dyDescent="0.4">
      <c r="X5912" s="20"/>
    </row>
    <row r="5913" spans="24:24" x14ac:dyDescent="0.4">
      <c r="X5913" s="20"/>
    </row>
    <row r="5914" spans="24:24" x14ac:dyDescent="0.4">
      <c r="X5914" s="20"/>
    </row>
    <row r="5915" spans="24:24" x14ac:dyDescent="0.4">
      <c r="X5915" s="20"/>
    </row>
    <row r="5916" spans="24:24" x14ac:dyDescent="0.4">
      <c r="X5916" s="20"/>
    </row>
    <row r="5917" spans="24:24" x14ac:dyDescent="0.4">
      <c r="X5917" s="20"/>
    </row>
    <row r="5918" spans="24:24" x14ac:dyDescent="0.4">
      <c r="X5918" s="20"/>
    </row>
    <row r="5919" spans="24:24" x14ac:dyDescent="0.4">
      <c r="X5919" s="20"/>
    </row>
    <row r="5920" spans="24:24" x14ac:dyDescent="0.4">
      <c r="X5920" s="20"/>
    </row>
    <row r="5921" spans="24:24" x14ac:dyDescent="0.4">
      <c r="X5921" s="20"/>
    </row>
    <row r="5922" spans="24:24" x14ac:dyDescent="0.4">
      <c r="X5922" s="20"/>
    </row>
    <row r="5923" spans="24:24" x14ac:dyDescent="0.4">
      <c r="X5923" s="20"/>
    </row>
    <row r="5924" spans="24:24" x14ac:dyDescent="0.4">
      <c r="X5924" s="20"/>
    </row>
    <row r="5925" spans="24:24" x14ac:dyDescent="0.4">
      <c r="X5925" s="20"/>
    </row>
    <row r="5926" spans="24:24" x14ac:dyDescent="0.4">
      <c r="X5926" s="20"/>
    </row>
    <row r="5927" spans="24:24" x14ac:dyDescent="0.4">
      <c r="X5927" s="20"/>
    </row>
    <row r="5928" spans="24:24" x14ac:dyDescent="0.4">
      <c r="X5928" s="20"/>
    </row>
    <row r="5929" spans="24:24" x14ac:dyDescent="0.4">
      <c r="X5929" s="20"/>
    </row>
    <row r="5930" spans="24:24" x14ac:dyDescent="0.4">
      <c r="X5930" s="20"/>
    </row>
    <row r="5931" spans="24:24" x14ac:dyDescent="0.4">
      <c r="X5931" s="20"/>
    </row>
    <row r="5932" spans="24:24" x14ac:dyDescent="0.4">
      <c r="X5932" s="20"/>
    </row>
    <row r="5933" spans="24:24" x14ac:dyDescent="0.4">
      <c r="X5933" s="20"/>
    </row>
    <row r="5934" spans="24:24" x14ac:dyDescent="0.4">
      <c r="X5934" s="20"/>
    </row>
    <row r="5935" spans="24:24" x14ac:dyDescent="0.4">
      <c r="X5935" s="20"/>
    </row>
    <row r="5936" spans="24:24" x14ac:dyDescent="0.4">
      <c r="X5936" s="20"/>
    </row>
    <row r="5937" spans="24:24" x14ac:dyDescent="0.4">
      <c r="X5937" s="20"/>
    </row>
    <row r="5938" spans="24:24" x14ac:dyDescent="0.4">
      <c r="X5938" s="20"/>
    </row>
    <row r="5939" spans="24:24" x14ac:dyDescent="0.4">
      <c r="X5939" s="20"/>
    </row>
    <row r="5940" spans="24:24" x14ac:dyDescent="0.4">
      <c r="X5940" s="20"/>
    </row>
    <row r="5941" spans="24:24" x14ac:dyDescent="0.4">
      <c r="X5941" s="20"/>
    </row>
    <row r="5942" spans="24:24" x14ac:dyDescent="0.4">
      <c r="X5942" s="20"/>
    </row>
    <row r="5943" spans="24:24" x14ac:dyDescent="0.4">
      <c r="X5943" s="20"/>
    </row>
    <row r="5944" spans="24:24" x14ac:dyDescent="0.4">
      <c r="X5944" s="20"/>
    </row>
    <row r="5945" spans="24:24" x14ac:dyDescent="0.4">
      <c r="X5945" s="20"/>
    </row>
    <row r="5946" spans="24:24" x14ac:dyDescent="0.4">
      <c r="X5946" s="20"/>
    </row>
    <row r="5947" spans="24:24" x14ac:dyDescent="0.4">
      <c r="X5947" s="20"/>
    </row>
    <row r="5948" spans="24:24" x14ac:dyDescent="0.4">
      <c r="X5948" s="20"/>
    </row>
    <row r="5949" spans="24:24" x14ac:dyDescent="0.4">
      <c r="X5949" s="20"/>
    </row>
    <row r="5950" spans="24:24" x14ac:dyDescent="0.4">
      <c r="X5950" s="20"/>
    </row>
    <row r="5951" spans="24:24" x14ac:dyDescent="0.4">
      <c r="X5951" s="20"/>
    </row>
    <row r="5952" spans="24:24" x14ac:dyDescent="0.4">
      <c r="X5952" s="20"/>
    </row>
    <row r="5953" spans="24:24" x14ac:dyDescent="0.4">
      <c r="X5953" s="20"/>
    </row>
    <row r="5954" spans="24:24" x14ac:dyDescent="0.4">
      <c r="X5954" s="20"/>
    </row>
    <row r="5955" spans="24:24" x14ac:dyDescent="0.4">
      <c r="X5955" s="20"/>
    </row>
    <row r="5956" spans="24:24" x14ac:dyDescent="0.4">
      <c r="X5956" s="20"/>
    </row>
    <row r="5957" spans="24:24" x14ac:dyDescent="0.4">
      <c r="X5957" s="20"/>
    </row>
    <row r="5958" spans="24:24" x14ac:dyDescent="0.4">
      <c r="X5958" s="20"/>
    </row>
    <row r="5959" spans="24:24" x14ac:dyDescent="0.4">
      <c r="X5959" s="20"/>
    </row>
    <row r="5960" spans="24:24" x14ac:dyDescent="0.4">
      <c r="X5960" s="20"/>
    </row>
    <row r="5961" spans="24:24" x14ac:dyDescent="0.4">
      <c r="X5961" s="20"/>
    </row>
    <row r="5962" spans="24:24" x14ac:dyDescent="0.4">
      <c r="X5962" s="20"/>
    </row>
    <row r="5963" spans="24:24" x14ac:dyDescent="0.4">
      <c r="X5963" s="20"/>
    </row>
    <row r="5964" spans="24:24" x14ac:dyDescent="0.4">
      <c r="X5964" s="20"/>
    </row>
    <row r="5965" spans="24:24" x14ac:dyDescent="0.4">
      <c r="X5965" s="20"/>
    </row>
    <row r="5966" spans="24:24" x14ac:dyDescent="0.4">
      <c r="X5966" s="20"/>
    </row>
    <row r="5967" spans="24:24" x14ac:dyDescent="0.4">
      <c r="X5967" s="20"/>
    </row>
    <row r="5968" spans="24:24" x14ac:dyDescent="0.4">
      <c r="X5968" s="20"/>
    </row>
    <row r="5969" spans="24:24" x14ac:dyDescent="0.4">
      <c r="X5969" s="20"/>
    </row>
    <row r="5970" spans="24:24" x14ac:dyDescent="0.4">
      <c r="X5970" s="20"/>
    </row>
    <row r="5971" spans="24:24" x14ac:dyDescent="0.4">
      <c r="X5971" s="20"/>
    </row>
    <row r="5972" spans="24:24" x14ac:dyDescent="0.4">
      <c r="X5972" s="20"/>
    </row>
    <row r="5973" spans="24:24" x14ac:dyDescent="0.4">
      <c r="X5973" s="20"/>
    </row>
    <row r="5974" spans="24:24" x14ac:dyDescent="0.4">
      <c r="X5974" s="20"/>
    </row>
    <row r="5975" spans="24:24" x14ac:dyDescent="0.4">
      <c r="X5975" s="20"/>
    </row>
    <row r="5976" spans="24:24" x14ac:dyDescent="0.4">
      <c r="X5976" s="20"/>
    </row>
    <row r="5977" spans="24:24" x14ac:dyDescent="0.4">
      <c r="X5977" s="20"/>
    </row>
    <row r="5978" spans="24:24" x14ac:dyDescent="0.4">
      <c r="X5978" s="20"/>
    </row>
    <row r="5979" spans="24:24" x14ac:dyDescent="0.4">
      <c r="X5979" s="20"/>
    </row>
    <row r="5980" spans="24:24" x14ac:dyDescent="0.4">
      <c r="X5980" s="20"/>
    </row>
    <row r="5981" spans="24:24" x14ac:dyDescent="0.4">
      <c r="X5981" s="20"/>
    </row>
    <row r="5982" spans="24:24" x14ac:dyDescent="0.4">
      <c r="X5982" s="20"/>
    </row>
    <row r="5983" spans="24:24" x14ac:dyDescent="0.4">
      <c r="X5983" s="20"/>
    </row>
    <row r="5984" spans="24:24" x14ac:dyDescent="0.4">
      <c r="X5984" s="20"/>
    </row>
    <row r="5985" spans="24:24" x14ac:dyDescent="0.4">
      <c r="X5985" s="20"/>
    </row>
    <row r="5986" spans="24:24" x14ac:dyDescent="0.4">
      <c r="X5986" s="20"/>
    </row>
    <row r="5987" spans="24:24" x14ac:dyDescent="0.4">
      <c r="X5987" s="20"/>
    </row>
    <row r="5988" spans="24:24" x14ac:dyDescent="0.4">
      <c r="X5988" s="20"/>
    </row>
    <row r="5989" spans="24:24" x14ac:dyDescent="0.4">
      <c r="X5989" s="20"/>
    </row>
    <row r="5990" spans="24:24" x14ac:dyDescent="0.4">
      <c r="X5990" s="20"/>
    </row>
    <row r="5991" spans="24:24" x14ac:dyDescent="0.4">
      <c r="X5991" s="20"/>
    </row>
    <row r="5992" spans="24:24" x14ac:dyDescent="0.4">
      <c r="X5992" s="20"/>
    </row>
    <row r="5993" spans="24:24" x14ac:dyDescent="0.4">
      <c r="X5993" s="20"/>
    </row>
    <row r="5994" spans="24:24" x14ac:dyDescent="0.4">
      <c r="X5994" s="20"/>
    </row>
    <row r="5995" spans="24:24" x14ac:dyDescent="0.4">
      <c r="X5995" s="20"/>
    </row>
    <row r="5996" spans="24:24" x14ac:dyDescent="0.4">
      <c r="X5996" s="20"/>
    </row>
    <row r="5997" spans="24:24" x14ac:dyDescent="0.4">
      <c r="X5997" s="20"/>
    </row>
    <row r="5998" spans="24:24" x14ac:dyDescent="0.4">
      <c r="X5998" s="20"/>
    </row>
    <row r="5999" spans="24:24" x14ac:dyDescent="0.4">
      <c r="X5999" s="20"/>
    </row>
    <row r="6000" spans="24:24" x14ac:dyDescent="0.4">
      <c r="X6000" s="20"/>
    </row>
    <row r="6001" spans="24:24" x14ac:dyDescent="0.4">
      <c r="X6001" s="20"/>
    </row>
    <row r="6002" spans="24:24" x14ac:dyDescent="0.4">
      <c r="X6002" s="20"/>
    </row>
    <row r="6003" spans="24:24" x14ac:dyDescent="0.4">
      <c r="X6003" s="20"/>
    </row>
    <row r="6004" spans="24:24" x14ac:dyDescent="0.4">
      <c r="X6004" s="20"/>
    </row>
    <row r="6005" spans="24:24" x14ac:dyDescent="0.4">
      <c r="X6005" s="20"/>
    </row>
    <row r="6006" spans="24:24" x14ac:dyDescent="0.4">
      <c r="X6006" s="20"/>
    </row>
    <row r="6007" spans="24:24" x14ac:dyDescent="0.4">
      <c r="X6007" s="20"/>
    </row>
    <row r="6008" spans="24:24" x14ac:dyDescent="0.4">
      <c r="X6008" s="20"/>
    </row>
    <row r="6009" spans="24:24" x14ac:dyDescent="0.4">
      <c r="X6009" s="20"/>
    </row>
    <row r="6010" spans="24:24" x14ac:dyDescent="0.4">
      <c r="X6010" s="20"/>
    </row>
    <row r="6011" spans="24:24" x14ac:dyDescent="0.4">
      <c r="X6011" s="20"/>
    </row>
    <row r="6012" spans="24:24" x14ac:dyDescent="0.4">
      <c r="X6012" s="20"/>
    </row>
    <row r="6013" spans="24:24" x14ac:dyDescent="0.4">
      <c r="X6013" s="20"/>
    </row>
    <row r="6014" spans="24:24" x14ac:dyDescent="0.4">
      <c r="X6014" s="20"/>
    </row>
    <row r="6015" spans="24:24" x14ac:dyDescent="0.4">
      <c r="X6015" s="20"/>
    </row>
    <row r="6016" spans="24:24" x14ac:dyDescent="0.4">
      <c r="X6016" s="20"/>
    </row>
    <row r="6017" spans="24:24" x14ac:dyDescent="0.4">
      <c r="X6017" s="20"/>
    </row>
    <row r="6018" spans="24:24" x14ac:dyDescent="0.4">
      <c r="X6018" s="20"/>
    </row>
    <row r="6019" spans="24:24" x14ac:dyDescent="0.4">
      <c r="X6019" s="20"/>
    </row>
    <row r="6020" spans="24:24" x14ac:dyDescent="0.4">
      <c r="X6020" s="20"/>
    </row>
    <row r="6021" spans="24:24" x14ac:dyDescent="0.4">
      <c r="X6021" s="20"/>
    </row>
    <row r="6022" spans="24:24" x14ac:dyDescent="0.4">
      <c r="X6022" s="20"/>
    </row>
    <row r="6023" spans="24:24" x14ac:dyDescent="0.4">
      <c r="X6023" s="20"/>
    </row>
    <row r="6024" spans="24:24" x14ac:dyDescent="0.4">
      <c r="X6024" s="20"/>
    </row>
    <row r="6025" spans="24:24" x14ac:dyDescent="0.4">
      <c r="X6025" s="20"/>
    </row>
    <row r="6026" spans="24:24" x14ac:dyDescent="0.4">
      <c r="X6026" s="20"/>
    </row>
    <row r="6027" spans="24:24" x14ac:dyDescent="0.4">
      <c r="X6027" s="20"/>
    </row>
    <row r="6028" spans="24:24" x14ac:dyDescent="0.4">
      <c r="X6028" s="20"/>
    </row>
    <row r="6029" spans="24:24" x14ac:dyDescent="0.4">
      <c r="X6029" s="20"/>
    </row>
    <row r="6030" spans="24:24" x14ac:dyDescent="0.4">
      <c r="X6030" s="20"/>
    </row>
    <row r="6031" spans="24:24" x14ac:dyDescent="0.4">
      <c r="X6031" s="20"/>
    </row>
    <row r="6032" spans="24:24" x14ac:dyDescent="0.4">
      <c r="X6032" s="20"/>
    </row>
    <row r="6033" spans="24:24" x14ac:dyDescent="0.4">
      <c r="X6033" s="20"/>
    </row>
    <row r="6034" spans="24:24" x14ac:dyDescent="0.4">
      <c r="X6034" s="20"/>
    </row>
    <row r="6035" spans="24:24" x14ac:dyDescent="0.4">
      <c r="X6035" s="20"/>
    </row>
    <row r="6036" spans="24:24" x14ac:dyDescent="0.4">
      <c r="X6036" s="20"/>
    </row>
    <row r="6037" spans="24:24" x14ac:dyDescent="0.4">
      <c r="X6037" s="20"/>
    </row>
    <row r="6038" spans="24:24" x14ac:dyDescent="0.4">
      <c r="X6038" s="20"/>
    </row>
    <row r="6039" spans="24:24" x14ac:dyDescent="0.4">
      <c r="X6039" s="20"/>
    </row>
    <row r="6040" spans="24:24" x14ac:dyDescent="0.4">
      <c r="X6040" s="20"/>
    </row>
    <row r="6041" spans="24:24" x14ac:dyDescent="0.4">
      <c r="X6041" s="20"/>
    </row>
    <row r="6042" spans="24:24" x14ac:dyDescent="0.4">
      <c r="X6042" s="20"/>
    </row>
    <row r="6043" spans="24:24" x14ac:dyDescent="0.4">
      <c r="X6043" s="20"/>
    </row>
    <row r="6044" spans="24:24" x14ac:dyDescent="0.4">
      <c r="X6044" s="20"/>
    </row>
    <row r="6045" spans="24:24" x14ac:dyDescent="0.4">
      <c r="X6045" s="20"/>
    </row>
    <row r="6046" spans="24:24" x14ac:dyDescent="0.4">
      <c r="X6046" s="20"/>
    </row>
    <row r="6047" spans="24:24" x14ac:dyDescent="0.4">
      <c r="X6047" s="20"/>
    </row>
    <row r="6048" spans="24:24" x14ac:dyDescent="0.4">
      <c r="X6048" s="20"/>
    </row>
    <row r="6049" spans="24:24" x14ac:dyDescent="0.4">
      <c r="X6049" s="20"/>
    </row>
    <row r="6050" spans="24:24" x14ac:dyDescent="0.4">
      <c r="X6050" s="20"/>
    </row>
    <row r="6051" spans="24:24" x14ac:dyDescent="0.4">
      <c r="X6051" s="20"/>
    </row>
    <row r="6052" spans="24:24" x14ac:dyDescent="0.4">
      <c r="X6052" s="20"/>
    </row>
    <row r="6053" spans="24:24" x14ac:dyDescent="0.4">
      <c r="X6053" s="20"/>
    </row>
    <row r="6054" spans="24:24" x14ac:dyDescent="0.4">
      <c r="X6054" s="20"/>
    </row>
    <row r="6055" spans="24:24" x14ac:dyDescent="0.4">
      <c r="X6055" s="20"/>
    </row>
    <row r="6056" spans="24:24" x14ac:dyDescent="0.4">
      <c r="X6056" s="20"/>
    </row>
    <row r="6057" spans="24:24" x14ac:dyDescent="0.4">
      <c r="X6057" s="20"/>
    </row>
    <row r="6058" spans="24:24" x14ac:dyDescent="0.4">
      <c r="X6058" s="20"/>
    </row>
    <row r="6059" spans="24:24" x14ac:dyDescent="0.4">
      <c r="X6059" s="20"/>
    </row>
    <row r="6060" spans="24:24" x14ac:dyDescent="0.4">
      <c r="X6060" s="20"/>
    </row>
    <row r="6061" spans="24:24" x14ac:dyDescent="0.4">
      <c r="X6061" s="20"/>
    </row>
    <row r="6062" spans="24:24" x14ac:dyDescent="0.4">
      <c r="X6062" s="20"/>
    </row>
    <row r="6063" spans="24:24" x14ac:dyDescent="0.4">
      <c r="X6063" s="20"/>
    </row>
    <row r="6064" spans="24:24" x14ac:dyDescent="0.4">
      <c r="X6064" s="20"/>
    </row>
    <row r="6065" spans="24:24" x14ac:dyDescent="0.4">
      <c r="X6065" s="20"/>
    </row>
    <row r="6066" spans="24:24" x14ac:dyDescent="0.4">
      <c r="X6066" s="20"/>
    </row>
    <row r="6067" spans="24:24" x14ac:dyDescent="0.4">
      <c r="X6067" s="20"/>
    </row>
    <row r="6068" spans="24:24" x14ac:dyDescent="0.4">
      <c r="X6068" s="20"/>
    </row>
    <row r="6069" spans="24:24" x14ac:dyDescent="0.4">
      <c r="X6069" s="20"/>
    </row>
    <row r="6070" spans="24:24" x14ac:dyDescent="0.4">
      <c r="X6070" s="20"/>
    </row>
    <row r="6071" spans="24:24" x14ac:dyDescent="0.4">
      <c r="X6071" s="20"/>
    </row>
    <row r="6072" spans="24:24" x14ac:dyDescent="0.4">
      <c r="X6072" s="20"/>
    </row>
    <row r="6073" spans="24:24" x14ac:dyDescent="0.4">
      <c r="X6073" s="20"/>
    </row>
    <row r="6074" spans="24:24" x14ac:dyDescent="0.4">
      <c r="X6074" s="20"/>
    </row>
    <row r="6075" spans="24:24" x14ac:dyDescent="0.4">
      <c r="X6075" s="20"/>
    </row>
    <row r="6076" spans="24:24" x14ac:dyDescent="0.4">
      <c r="X6076" s="20"/>
    </row>
    <row r="6077" spans="24:24" x14ac:dyDescent="0.4">
      <c r="X6077" s="20"/>
    </row>
    <row r="6078" spans="24:24" x14ac:dyDescent="0.4">
      <c r="X6078" s="20"/>
    </row>
    <row r="6079" spans="24:24" x14ac:dyDescent="0.4">
      <c r="X6079" s="20"/>
    </row>
    <row r="6080" spans="24:24" x14ac:dyDescent="0.4">
      <c r="X6080" s="20"/>
    </row>
    <row r="6081" spans="24:24" x14ac:dyDescent="0.4">
      <c r="X6081" s="20"/>
    </row>
    <row r="6082" spans="24:24" x14ac:dyDescent="0.4">
      <c r="X6082" s="20"/>
    </row>
    <row r="6083" spans="24:24" x14ac:dyDescent="0.4">
      <c r="X6083" s="20"/>
    </row>
    <row r="6084" spans="24:24" x14ac:dyDescent="0.4">
      <c r="X6084" s="20"/>
    </row>
    <row r="6085" spans="24:24" x14ac:dyDescent="0.4">
      <c r="X6085" s="20"/>
    </row>
    <row r="6086" spans="24:24" x14ac:dyDescent="0.4">
      <c r="X6086" s="20"/>
    </row>
    <row r="6087" spans="24:24" x14ac:dyDescent="0.4">
      <c r="X6087" s="20"/>
    </row>
    <row r="6088" spans="24:24" x14ac:dyDescent="0.4">
      <c r="X6088" s="20"/>
    </row>
    <row r="6089" spans="24:24" x14ac:dyDescent="0.4">
      <c r="X6089" s="20"/>
    </row>
    <row r="6090" spans="24:24" x14ac:dyDescent="0.4">
      <c r="X6090" s="20"/>
    </row>
    <row r="6091" spans="24:24" x14ac:dyDescent="0.4">
      <c r="X6091" s="20"/>
    </row>
    <row r="6092" spans="24:24" x14ac:dyDescent="0.4">
      <c r="X6092" s="20"/>
    </row>
    <row r="6093" spans="24:24" x14ac:dyDescent="0.4">
      <c r="X6093" s="20"/>
    </row>
    <row r="6094" spans="24:24" x14ac:dyDescent="0.4">
      <c r="X6094" s="20"/>
    </row>
    <row r="6095" spans="24:24" x14ac:dyDescent="0.4">
      <c r="X6095" s="20"/>
    </row>
    <row r="6096" spans="24:24" x14ac:dyDescent="0.4">
      <c r="X6096" s="20"/>
    </row>
    <row r="6097" spans="24:24" x14ac:dyDescent="0.4">
      <c r="X6097" s="20"/>
    </row>
    <row r="6098" spans="24:24" x14ac:dyDescent="0.4">
      <c r="X6098" s="20"/>
    </row>
    <row r="6099" spans="24:24" x14ac:dyDescent="0.4">
      <c r="X6099" s="20"/>
    </row>
    <row r="6100" spans="24:24" x14ac:dyDescent="0.4">
      <c r="X6100" s="20"/>
    </row>
    <row r="6101" spans="24:24" x14ac:dyDescent="0.4">
      <c r="X6101" s="20"/>
    </row>
    <row r="6102" spans="24:24" x14ac:dyDescent="0.4">
      <c r="X6102" s="20"/>
    </row>
    <row r="6103" spans="24:24" x14ac:dyDescent="0.4">
      <c r="X6103" s="20"/>
    </row>
    <row r="6104" spans="24:24" x14ac:dyDescent="0.4">
      <c r="X6104" s="20"/>
    </row>
    <row r="6105" spans="24:24" x14ac:dyDescent="0.4">
      <c r="X6105" s="20"/>
    </row>
    <row r="6106" spans="24:24" x14ac:dyDescent="0.4">
      <c r="X6106" s="20"/>
    </row>
    <row r="6107" spans="24:24" x14ac:dyDescent="0.4">
      <c r="X6107" s="20"/>
    </row>
    <row r="6108" spans="24:24" x14ac:dyDescent="0.4">
      <c r="X6108" s="20"/>
    </row>
    <row r="6109" spans="24:24" x14ac:dyDescent="0.4">
      <c r="X6109" s="20"/>
    </row>
    <row r="6110" spans="24:24" x14ac:dyDescent="0.4">
      <c r="X6110" s="20"/>
    </row>
    <row r="6111" spans="24:24" x14ac:dyDescent="0.4">
      <c r="X6111" s="20"/>
    </row>
    <row r="6112" spans="24:24" x14ac:dyDescent="0.4">
      <c r="X6112" s="20"/>
    </row>
    <row r="6113" spans="24:24" x14ac:dyDescent="0.4">
      <c r="X6113" s="20"/>
    </row>
    <row r="6114" spans="24:24" x14ac:dyDescent="0.4">
      <c r="X6114" s="20"/>
    </row>
    <row r="6115" spans="24:24" x14ac:dyDescent="0.4">
      <c r="X6115" s="20"/>
    </row>
    <row r="6116" spans="24:24" x14ac:dyDescent="0.4">
      <c r="X6116" s="20"/>
    </row>
    <row r="6117" spans="24:24" x14ac:dyDescent="0.4">
      <c r="X6117" s="20"/>
    </row>
    <row r="6118" spans="24:24" x14ac:dyDescent="0.4">
      <c r="X6118" s="20"/>
    </row>
    <row r="6119" spans="24:24" x14ac:dyDescent="0.4">
      <c r="X6119" s="20"/>
    </row>
    <row r="6120" spans="24:24" x14ac:dyDescent="0.4">
      <c r="X6120" s="20"/>
    </row>
    <row r="6121" spans="24:24" x14ac:dyDescent="0.4">
      <c r="X6121" s="20"/>
    </row>
    <row r="6122" spans="24:24" x14ac:dyDescent="0.4">
      <c r="X6122" s="20"/>
    </row>
    <row r="6123" spans="24:24" x14ac:dyDescent="0.4">
      <c r="X6123" s="20"/>
    </row>
    <row r="6124" spans="24:24" x14ac:dyDescent="0.4">
      <c r="X6124" s="20"/>
    </row>
    <row r="6125" spans="24:24" x14ac:dyDescent="0.4">
      <c r="X6125" s="20"/>
    </row>
    <row r="6126" spans="24:24" x14ac:dyDescent="0.4">
      <c r="X6126" s="20"/>
    </row>
    <row r="6127" spans="24:24" x14ac:dyDescent="0.4">
      <c r="X6127" s="20"/>
    </row>
    <row r="6128" spans="24:24" x14ac:dyDescent="0.4">
      <c r="X6128" s="20"/>
    </row>
    <row r="6129" spans="24:24" x14ac:dyDescent="0.4">
      <c r="X6129" s="20"/>
    </row>
    <row r="6130" spans="24:24" x14ac:dyDescent="0.4">
      <c r="X6130" s="20"/>
    </row>
    <row r="6131" spans="24:24" x14ac:dyDescent="0.4">
      <c r="X6131" s="20"/>
    </row>
    <row r="6132" spans="24:24" x14ac:dyDescent="0.4">
      <c r="X6132" s="20"/>
    </row>
    <row r="6133" spans="24:24" x14ac:dyDescent="0.4">
      <c r="X6133" s="20"/>
    </row>
    <row r="6134" spans="24:24" x14ac:dyDescent="0.4">
      <c r="X6134" s="20"/>
    </row>
    <row r="6135" spans="24:24" x14ac:dyDescent="0.4">
      <c r="X6135" s="20"/>
    </row>
    <row r="6136" spans="24:24" x14ac:dyDescent="0.4">
      <c r="X6136" s="20"/>
    </row>
    <row r="6137" spans="24:24" x14ac:dyDescent="0.4">
      <c r="X6137" s="20"/>
    </row>
    <row r="6138" spans="24:24" x14ac:dyDescent="0.4">
      <c r="X6138" s="20"/>
    </row>
    <row r="6139" spans="24:24" x14ac:dyDescent="0.4">
      <c r="X6139" s="20"/>
    </row>
    <row r="6140" spans="24:24" x14ac:dyDescent="0.4">
      <c r="X6140" s="20"/>
    </row>
    <row r="6141" spans="24:24" x14ac:dyDescent="0.4">
      <c r="X6141" s="20"/>
    </row>
    <row r="6142" spans="24:24" x14ac:dyDescent="0.4">
      <c r="X6142" s="20"/>
    </row>
    <row r="6143" spans="24:24" x14ac:dyDescent="0.4">
      <c r="X6143" s="20"/>
    </row>
    <row r="6144" spans="24:24" x14ac:dyDescent="0.4">
      <c r="X6144" s="20"/>
    </row>
    <row r="6145" spans="24:24" x14ac:dyDescent="0.4">
      <c r="X6145" s="20"/>
    </row>
    <row r="6146" spans="24:24" x14ac:dyDescent="0.4">
      <c r="X6146" s="20"/>
    </row>
    <row r="6147" spans="24:24" x14ac:dyDescent="0.4">
      <c r="X6147" s="20"/>
    </row>
    <row r="6148" spans="24:24" x14ac:dyDescent="0.4">
      <c r="X6148" s="20"/>
    </row>
    <row r="6149" spans="24:24" x14ac:dyDescent="0.4">
      <c r="X6149" s="20"/>
    </row>
    <row r="6150" spans="24:24" x14ac:dyDescent="0.4">
      <c r="X6150" s="20"/>
    </row>
    <row r="6151" spans="24:24" x14ac:dyDescent="0.4">
      <c r="X6151" s="20"/>
    </row>
    <row r="6152" spans="24:24" x14ac:dyDescent="0.4">
      <c r="X6152" s="20"/>
    </row>
    <row r="6153" spans="24:24" x14ac:dyDescent="0.4">
      <c r="X6153" s="20"/>
    </row>
    <row r="6154" spans="24:24" x14ac:dyDescent="0.4">
      <c r="X6154" s="20"/>
    </row>
    <row r="6155" spans="24:24" x14ac:dyDescent="0.4">
      <c r="X6155" s="20"/>
    </row>
    <row r="6156" spans="24:24" x14ac:dyDescent="0.4">
      <c r="X6156" s="20"/>
    </row>
    <row r="6157" spans="24:24" x14ac:dyDescent="0.4">
      <c r="X6157" s="20"/>
    </row>
    <row r="6158" spans="24:24" x14ac:dyDescent="0.4">
      <c r="X6158" s="20"/>
    </row>
    <row r="6159" spans="24:24" x14ac:dyDescent="0.4">
      <c r="X6159" s="20"/>
    </row>
    <row r="6160" spans="24:24" x14ac:dyDescent="0.4">
      <c r="X6160" s="20"/>
    </row>
    <row r="6161" spans="24:24" x14ac:dyDescent="0.4">
      <c r="X6161" s="20"/>
    </row>
    <row r="6162" spans="24:24" x14ac:dyDescent="0.4">
      <c r="X6162" s="20"/>
    </row>
    <row r="6163" spans="24:24" x14ac:dyDescent="0.4">
      <c r="X6163" s="20"/>
    </row>
    <row r="6164" spans="24:24" x14ac:dyDescent="0.4">
      <c r="X6164" s="20"/>
    </row>
    <row r="6165" spans="24:24" x14ac:dyDescent="0.4">
      <c r="X6165" s="20"/>
    </row>
    <row r="6166" spans="24:24" x14ac:dyDescent="0.4">
      <c r="X6166" s="20"/>
    </row>
    <row r="6167" spans="24:24" x14ac:dyDescent="0.4">
      <c r="X6167" s="20"/>
    </row>
    <row r="6168" spans="24:24" x14ac:dyDescent="0.4">
      <c r="X6168" s="20"/>
    </row>
    <row r="6169" spans="24:24" x14ac:dyDescent="0.4">
      <c r="X6169" s="20"/>
    </row>
    <row r="6170" spans="24:24" x14ac:dyDescent="0.4">
      <c r="X6170" s="20"/>
    </row>
    <row r="6171" spans="24:24" x14ac:dyDescent="0.4">
      <c r="X6171" s="20"/>
    </row>
    <row r="6172" spans="24:24" x14ac:dyDescent="0.4">
      <c r="X6172" s="20"/>
    </row>
    <row r="6173" spans="24:24" x14ac:dyDescent="0.4">
      <c r="X6173" s="20"/>
    </row>
    <row r="6174" spans="24:24" x14ac:dyDescent="0.4">
      <c r="X6174" s="20"/>
    </row>
    <row r="6175" spans="24:24" x14ac:dyDescent="0.4">
      <c r="X6175" s="20"/>
    </row>
    <row r="6176" spans="24:24" x14ac:dyDescent="0.4">
      <c r="X6176" s="20"/>
    </row>
    <row r="6177" spans="24:24" x14ac:dyDescent="0.4">
      <c r="X6177" s="20"/>
    </row>
    <row r="6178" spans="24:24" x14ac:dyDescent="0.4">
      <c r="X6178" s="20"/>
    </row>
    <row r="6179" spans="24:24" x14ac:dyDescent="0.4">
      <c r="X6179" s="20"/>
    </row>
    <row r="6180" spans="24:24" x14ac:dyDescent="0.4">
      <c r="X6180" s="20"/>
    </row>
    <row r="6181" spans="24:24" x14ac:dyDescent="0.4">
      <c r="X6181" s="20"/>
    </row>
    <row r="6182" spans="24:24" x14ac:dyDescent="0.4">
      <c r="X6182" s="20"/>
    </row>
    <row r="6183" spans="24:24" x14ac:dyDescent="0.4">
      <c r="X6183" s="20"/>
    </row>
    <row r="6184" spans="24:24" x14ac:dyDescent="0.4">
      <c r="X6184" s="20"/>
    </row>
    <row r="6185" spans="24:24" x14ac:dyDescent="0.4">
      <c r="X6185" s="20"/>
    </row>
    <row r="6186" spans="24:24" x14ac:dyDescent="0.4">
      <c r="X6186" s="20"/>
    </row>
    <row r="6187" spans="24:24" x14ac:dyDescent="0.4">
      <c r="X6187" s="20"/>
    </row>
    <row r="6188" spans="24:24" x14ac:dyDescent="0.4">
      <c r="X6188" s="20"/>
    </row>
    <row r="6189" spans="24:24" x14ac:dyDescent="0.4">
      <c r="X6189" s="20"/>
    </row>
    <row r="6190" spans="24:24" x14ac:dyDescent="0.4">
      <c r="X6190" s="20"/>
    </row>
    <row r="6191" spans="24:24" x14ac:dyDescent="0.4">
      <c r="X6191" s="20"/>
    </row>
    <row r="6192" spans="24:24" x14ac:dyDescent="0.4">
      <c r="X6192" s="20"/>
    </row>
    <row r="6193" spans="24:24" x14ac:dyDescent="0.4">
      <c r="X6193" s="20"/>
    </row>
    <row r="6194" spans="24:24" x14ac:dyDescent="0.4">
      <c r="X6194" s="20"/>
    </row>
    <row r="6195" spans="24:24" x14ac:dyDescent="0.4">
      <c r="X6195" s="20"/>
    </row>
    <row r="6196" spans="24:24" x14ac:dyDescent="0.4">
      <c r="X6196" s="20"/>
    </row>
    <row r="6197" spans="24:24" x14ac:dyDescent="0.4">
      <c r="X6197" s="20"/>
    </row>
    <row r="6198" spans="24:24" x14ac:dyDescent="0.4">
      <c r="X6198" s="20"/>
    </row>
    <row r="6199" spans="24:24" x14ac:dyDescent="0.4">
      <c r="X6199" s="20"/>
    </row>
    <row r="6200" spans="24:24" x14ac:dyDescent="0.4">
      <c r="X6200" s="20"/>
    </row>
    <row r="6201" spans="24:24" x14ac:dyDescent="0.4">
      <c r="X6201" s="20"/>
    </row>
    <row r="6202" spans="24:24" x14ac:dyDescent="0.4">
      <c r="X6202" s="20"/>
    </row>
    <row r="6203" spans="24:24" x14ac:dyDescent="0.4">
      <c r="X6203" s="20"/>
    </row>
    <row r="6204" spans="24:24" x14ac:dyDescent="0.4">
      <c r="X6204" s="20"/>
    </row>
    <row r="6205" spans="24:24" x14ac:dyDescent="0.4">
      <c r="X6205" s="20"/>
    </row>
    <row r="6206" spans="24:24" x14ac:dyDescent="0.4">
      <c r="X6206" s="20"/>
    </row>
    <row r="6207" spans="24:24" x14ac:dyDescent="0.4">
      <c r="X6207" s="20"/>
    </row>
    <row r="6208" spans="24:24" x14ac:dyDescent="0.4">
      <c r="X6208" s="20"/>
    </row>
    <row r="6209" spans="24:24" x14ac:dyDescent="0.4">
      <c r="X6209" s="20"/>
    </row>
    <row r="6210" spans="24:24" x14ac:dyDescent="0.4">
      <c r="X6210" s="20"/>
    </row>
    <row r="6211" spans="24:24" x14ac:dyDescent="0.4">
      <c r="X6211" s="20"/>
    </row>
    <row r="6212" spans="24:24" x14ac:dyDescent="0.4">
      <c r="X6212" s="20"/>
    </row>
    <row r="6213" spans="24:24" x14ac:dyDescent="0.4">
      <c r="X6213" s="20"/>
    </row>
    <row r="6214" spans="24:24" x14ac:dyDescent="0.4">
      <c r="X6214" s="20"/>
    </row>
    <row r="6215" spans="24:24" x14ac:dyDescent="0.4">
      <c r="X6215" s="20"/>
    </row>
    <row r="6216" spans="24:24" x14ac:dyDescent="0.4">
      <c r="X6216" s="20"/>
    </row>
    <row r="6217" spans="24:24" x14ac:dyDescent="0.4">
      <c r="X6217" s="20"/>
    </row>
    <row r="6218" spans="24:24" x14ac:dyDescent="0.4">
      <c r="X6218" s="20"/>
    </row>
    <row r="6219" spans="24:24" x14ac:dyDescent="0.4">
      <c r="X6219" s="20"/>
    </row>
    <row r="6220" spans="24:24" x14ac:dyDescent="0.4">
      <c r="X6220" s="20"/>
    </row>
    <row r="6221" spans="24:24" x14ac:dyDescent="0.4">
      <c r="X6221" s="20"/>
    </row>
    <row r="6222" spans="24:24" x14ac:dyDescent="0.4">
      <c r="X6222" s="20"/>
    </row>
    <row r="6223" spans="24:24" x14ac:dyDescent="0.4">
      <c r="X6223" s="20"/>
    </row>
    <row r="6224" spans="24:24" x14ac:dyDescent="0.4">
      <c r="X6224" s="20"/>
    </row>
    <row r="6225" spans="24:24" x14ac:dyDescent="0.4">
      <c r="X6225" s="20"/>
    </row>
    <row r="6226" spans="24:24" x14ac:dyDescent="0.4">
      <c r="X6226" s="20"/>
    </row>
    <row r="6227" spans="24:24" x14ac:dyDescent="0.4">
      <c r="X6227" s="20"/>
    </row>
    <row r="6228" spans="24:24" x14ac:dyDescent="0.4">
      <c r="X6228" s="20"/>
    </row>
    <row r="6229" spans="24:24" x14ac:dyDescent="0.4">
      <c r="X6229" s="20"/>
    </row>
    <row r="6230" spans="24:24" x14ac:dyDescent="0.4">
      <c r="X6230" s="20"/>
    </row>
    <row r="6231" spans="24:24" x14ac:dyDescent="0.4">
      <c r="X6231" s="20"/>
    </row>
    <row r="6232" spans="24:24" x14ac:dyDescent="0.4">
      <c r="X6232" s="20"/>
    </row>
    <row r="6233" spans="24:24" x14ac:dyDescent="0.4">
      <c r="X6233" s="20"/>
    </row>
    <row r="6234" spans="24:24" x14ac:dyDescent="0.4">
      <c r="X6234" s="20"/>
    </row>
    <row r="6235" spans="24:24" x14ac:dyDescent="0.4">
      <c r="X6235" s="20"/>
    </row>
    <row r="6236" spans="24:24" x14ac:dyDescent="0.4">
      <c r="X6236" s="20"/>
    </row>
    <row r="6237" spans="24:24" x14ac:dyDescent="0.4">
      <c r="X6237" s="20"/>
    </row>
    <row r="6238" spans="24:24" x14ac:dyDescent="0.4">
      <c r="X6238" s="20"/>
    </row>
    <row r="6239" spans="24:24" x14ac:dyDescent="0.4">
      <c r="X6239" s="20"/>
    </row>
    <row r="6240" spans="24:24" x14ac:dyDescent="0.4">
      <c r="X6240" s="20"/>
    </row>
    <row r="6241" spans="24:24" x14ac:dyDescent="0.4">
      <c r="X6241" s="20"/>
    </row>
    <row r="6242" spans="24:24" x14ac:dyDescent="0.4">
      <c r="X6242" s="20"/>
    </row>
    <row r="6243" spans="24:24" x14ac:dyDescent="0.4">
      <c r="X6243" s="20"/>
    </row>
    <row r="6244" spans="24:24" x14ac:dyDescent="0.4">
      <c r="X6244" s="20"/>
    </row>
    <row r="6245" spans="24:24" x14ac:dyDescent="0.4">
      <c r="X6245" s="20"/>
    </row>
    <row r="6246" spans="24:24" x14ac:dyDescent="0.4">
      <c r="X6246" s="20"/>
    </row>
    <row r="6247" spans="24:24" x14ac:dyDescent="0.4">
      <c r="X6247" s="20"/>
    </row>
    <row r="6248" spans="24:24" x14ac:dyDescent="0.4">
      <c r="X6248" s="20"/>
    </row>
    <row r="6249" spans="24:24" x14ac:dyDescent="0.4">
      <c r="X6249" s="20"/>
    </row>
    <row r="6250" spans="24:24" x14ac:dyDescent="0.4">
      <c r="X6250" s="20"/>
    </row>
    <row r="6251" spans="24:24" x14ac:dyDescent="0.4">
      <c r="X6251" s="20"/>
    </row>
    <row r="6252" spans="24:24" x14ac:dyDescent="0.4">
      <c r="X6252" s="20"/>
    </row>
    <row r="6253" spans="24:24" x14ac:dyDescent="0.4">
      <c r="X6253" s="20"/>
    </row>
    <row r="6254" spans="24:24" x14ac:dyDescent="0.4">
      <c r="X6254" s="20"/>
    </row>
    <row r="6255" spans="24:24" x14ac:dyDescent="0.4">
      <c r="X6255" s="20"/>
    </row>
    <row r="6256" spans="24:24" x14ac:dyDescent="0.4">
      <c r="X6256" s="20"/>
    </row>
    <row r="6257" spans="24:24" x14ac:dyDescent="0.4">
      <c r="X6257" s="20"/>
    </row>
    <row r="6258" spans="24:24" x14ac:dyDescent="0.4">
      <c r="X6258" s="20"/>
    </row>
    <row r="6259" spans="24:24" x14ac:dyDescent="0.4">
      <c r="X6259" s="20"/>
    </row>
    <row r="6260" spans="24:24" x14ac:dyDescent="0.4">
      <c r="X6260" s="20"/>
    </row>
    <row r="6261" spans="24:24" x14ac:dyDescent="0.4">
      <c r="X6261" s="20"/>
    </row>
    <row r="6262" spans="24:24" x14ac:dyDescent="0.4">
      <c r="X6262" s="20"/>
    </row>
    <row r="6263" spans="24:24" x14ac:dyDescent="0.4">
      <c r="X6263" s="20"/>
    </row>
    <row r="6264" spans="24:24" x14ac:dyDescent="0.4">
      <c r="X6264" s="20"/>
    </row>
    <row r="6265" spans="24:24" x14ac:dyDescent="0.4">
      <c r="X6265" s="20"/>
    </row>
    <row r="6266" spans="24:24" x14ac:dyDescent="0.4">
      <c r="X6266" s="20"/>
    </row>
    <row r="6267" spans="24:24" x14ac:dyDescent="0.4">
      <c r="X6267" s="20"/>
    </row>
    <row r="6268" spans="24:24" x14ac:dyDescent="0.4">
      <c r="X6268" s="20"/>
    </row>
    <row r="6269" spans="24:24" x14ac:dyDescent="0.4">
      <c r="X6269" s="20"/>
    </row>
    <row r="6270" spans="24:24" x14ac:dyDescent="0.4">
      <c r="X6270" s="20"/>
    </row>
    <row r="6271" spans="24:24" x14ac:dyDescent="0.4">
      <c r="X6271" s="20"/>
    </row>
    <row r="6272" spans="24:24" x14ac:dyDescent="0.4">
      <c r="X6272" s="20"/>
    </row>
    <row r="6273" spans="24:24" x14ac:dyDescent="0.4">
      <c r="X6273" s="20"/>
    </row>
    <row r="6274" spans="24:24" x14ac:dyDescent="0.4">
      <c r="X6274" s="20"/>
    </row>
    <row r="6275" spans="24:24" x14ac:dyDescent="0.4">
      <c r="X6275" s="20"/>
    </row>
    <row r="6276" spans="24:24" x14ac:dyDescent="0.4">
      <c r="X6276" s="20"/>
    </row>
    <row r="6277" spans="24:24" x14ac:dyDescent="0.4">
      <c r="X6277" s="20"/>
    </row>
    <row r="6278" spans="24:24" x14ac:dyDescent="0.4">
      <c r="X6278" s="20"/>
    </row>
    <row r="6279" spans="24:24" x14ac:dyDescent="0.4">
      <c r="X6279" s="20"/>
    </row>
    <row r="6280" spans="24:24" x14ac:dyDescent="0.4">
      <c r="X6280" s="20"/>
    </row>
    <row r="6281" spans="24:24" x14ac:dyDescent="0.4">
      <c r="X6281" s="20"/>
    </row>
    <row r="6282" spans="24:24" x14ac:dyDescent="0.4">
      <c r="X6282" s="20"/>
    </row>
    <row r="6283" spans="24:24" x14ac:dyDescent="0.4">
      <c r="X6283" s="20"/>
    </row>
    <row r="6284" spans="24:24" x14ac:dyDescent="0.4">
      <c r="X6284" s="20"/>
    </row>
    <row r="6285" spans="24:24" x14ac:dyDescent="0.4">
      <c r="X6285" s="20"/>
    </row>
    <row r="6286" spans="24:24" x14ac:dyDescent="0.4">
      <c r="X6286" s="20"/>
    </row>
    <row r="6287" spans="24:24" x14ac:dyDescent="0.4">
      <c r="X6287" s="20"/>
    </row>
    <row r="6288" spans="24:24" x14ac:dyDescent="0.4">
      <c r="X6288" s="20"/>
    </row>
    <row r="6289" spans="24:24" x14ac:dyDescent="0.4">
      <c r="X6289" s="20"/>
    </row>
    <row r="6290" spans="24:24" x14ac:dyDescent="0.4">
      <c r="X6290" s="20"/>
    </row>
    <row r="6291" spans="24:24" x14ac:dyDescent="0.4">
      <c r="X6291" s="20"/>
    </row>
    <row r="6292" spans="24:24" x14ac:dyDescent="0.4">
      <c r="X6292" s="20"/>
    </row>
    <row r="6293" spans="24:24" x14ac:dyDescent="0.4">
      <c r="X6293" s="20"/>
    </row>
    <row r="6294" spans="24:24" x14ac:dyDescent="0.4">
      <c r="X6294" s="20"/>
    </row>
    <row r="6295" spans="24:24" x14ac:dyDescent="0.4">
      <c r="X6295" s="20"/>
    </row>
    <row r="6296" spans="24:24" x14ac:dyDescent="0.4">
      <c r="X6296" s="20"/>
    </row>
    <row r="6297" spans="24:24" x14ac:dyDescent="0.4">
      <c r="X6297" s="20"/>
    </row>
    <row r="6298" spans="24:24" x14ac:dyDescent="0.4">
      <c r="X6298" s="20"/>
    </row>
    <row r="6299" spans="24:24" x14ac:dyDescent="0.4">
      <c r="X6299" s="20"/>
    </row>
    <row r="6300" spans="24:24" x14ac:dyDescent="0.4">
      <c r="X6300" s="20"/>
    </row>
    <row r="6301" spans="24:24" x14ac:dyDescent="0.4">
      <c r="X6301" s="20"/>
    </row>
    <row r="6302" spans="24:24" x14ac:dyDescent="0.4">
      <c r="X6302" s="20"/>
    </row>
    <row r="6303" spans="24:24" x14ac:dyDescent="0.4">
      <c r="X6303" s="20"/>
    </row>
    <row r="6304" spans="24:24" x14ac:dyDescent="0.4">
      <c r="X6304" s="20"/>
    </row>
    <row r="6305" spans="24:24" x14ac:dyDescent="0.4">
      <c r="X6305" s="20"/>
    </row>
    <row r="6306" spans="24:24" x14ac:dyDescent="0.4">
      <c r="X6306" s="20"/>
    </row>
    <row r="6307" spans="24:24" x14ac:dyDescent="0.4">
      <c r="X6307" s="20"/>
    </row>
    <row r="6308" spans="24:24" x14ac:dyDescent="0.4">
      <c r="X6308" s="20"/>
    </row>
    <row r="6309" spans="24:24" x14ac:dyDescent="0.4">
      <c r="X6309" s="20"/>
    </row>
    <row r="6310" spans="24:24" x14ac:dyDescent="0.4">
      <c r="X6310" s="20"/>
    </row>
    <row r="6311" spans="24:24" x14ac:dyDescent="0.4">
      <c r="X6311" s="20"/>
    </row>
    <row r="6312" spans="24:24" x14ac:dyDescent="0.4">
      <c r="X6312" s="20"/>
    </row>
    <row r="6313" spans="24:24" x14ac:dyDescent="0.4">
      <c r="X6313" s="20"/>
    </row>
    <row r="6314" spans="24:24" x14ac:dyDescent="0.4">
      <c r="X6314" s="20"/>
    </row>
    <row r="6315" spans="24:24" x14ac:dyDescent="0.4">
      <c r="X6315" s="20"/>
    </row>
    <row r="6316" spans="24:24" x14ac:dyDescent="0.4">
      <c r="X6316" s="20"/>
    </row>
    <row r="6317" spans="24:24" x14ac:dyDescent="0.4">
      <c r="X6317" s="20"/>
    </row>
    <row r="6318" spans="24:24" x14ac:dyDescent="0.4">
      <c r="X6318" s="20"/>
    </row>
    <row r="6319" spans="24:24" x14ac:dyDescent="0.4">
      <c r="X6319" s="20"/>
    </row>
    <row r="6320" spans="24:24" x14ac:dyDescent="0.4">
      <c r="X6320" s="20"/>
    </row>
    <row r="6321" spans="24:24" x14ac:dyDescent="0.4">
      <c r="X6321" s="20"/>
    </row>
    <row r="6322" spans="24:24" x14ac:dyDescent="0.4">
      <c r="X6322" s="20"/>
    </row>
    <row r="6323" spans="24:24" x14ac:dyDescent="0.4">
      <c r="X6323" s="20"/>
    </row>
    <row r="6324" spans="24:24" x14ac:dyDescent="0.4">
      <c r="X6324" s="20"/>
    </row>
    <row r="6325" spans="24:24" x14ac:dyDescent="0.4">
      <c r="X6325" s="20"/>
    </row>
    <row r="6326" spans="24:24" x14ac:dyDescent="0.4">
      <c r="X6326" s="20"/>
    </row>
    <row r="6327" spans="24:24" x14ac:dyDescent="0.4">
      <c r="X6327" s="20"/>
    </row>
    <row r="6328" spans="24:24" x14ac:dyDescent="0.4">
      <c r="X6328" s="20"/>
    </row>
    <row r="6329" spans="24:24" x14ac:dyDescent="0.4">
      <c r="X6329" s="20"/>
    </row>
    <row r="6330" spans="24:24" x14ac:dyDescent="0.4">
      <c r="X6330" s="20"/>
    </row>
    <row r="6331" spans="24:24" x14ac:dyDescent="0.4">
      <c r="X6331" s="20"/>
    </row>
    <row r="6332" spans="24:24" x14ac:dyDescent="0.4">
      <c r="X6332" s="20"/>
    </row>
    <row r="6333" spans="24:24" x14ac:dyDescent="0.4">
      <c r="X6333" s="20"/>
    </row>
    <row r="6334" spans="24:24" x14ac:dyDescent="0.4">
      <c r="X6334" s="20"/>
    </row>
    <row r="6335" spans="24:24" x14ac:dyDescent="0.4">
      <c r="X6335" s="20"/>
    </row>
    <row r="6336" spans="24:24" x14ac:dyDescent="0.4">
      <c r="X6336" s="20"/>
    </row>
    <row r="6337" spans="24:24" x14ac:dyDescent="0.4">
      <c r="X6337" s="20"/>
    </row>
    <row r="6338" spans="24:24" x14ac:dyDescent="0.4">
      <c r="X6338" s="20"/>
    </row>
    <row r="6339" spans="24:24" x14ac:dyDescent="0.4">
      <c r="X6339" s="20"/>
    </row>
    <row r="6340" spans="24:24" x14ac:dyDescent="0.4">
      <c r="X6340" s="20"/>
    </row>
    <row r="6341" spans="24:24" x14ac:dyDescent="0.4">
      <c r="X6341" s="20"/>
    </row>
    <row r="6342" spans="24:24" x14ac:dyDescent="0.4">
      <c r="X6342" s="20"/>
    </row>
    <row r="6343" spans="24:24" x14ac:dyDescent="0.4">
      <c r="X6343" s="20"/>
    </row>
    <row r="6344" spans="24:24" x14ac:dyDescent="0.4">
      <c r="X6344" s="20"/>
    </row>
    <row r="6345" spans="24:24" x14ac:dyDescent="0.4">
      <c r="X6345" s="20"/>
    </row>
    <row r="6346" spans="24:24" x14ac:dyDescent="0.4">
      <c r="X6346" s="20"/>
    </row>
    <row r="6347" spans="24:24" x14ac:dyDescent="0.4">
      <c r="X6347" s="20"/>
    </row>
    <row r="6348" spans="24:24" x14ac:dyDescent="0.4">
      <c r="X6348" s="20"/>
    </row>
    <row r="6349" spans="24:24" x14ac:dyDescent="0.4">
      <c r="X6349" s="20"/>
    </row>
    <row r="6350" spans="24:24" x14ac:dyDescent="0.4">
      <c r="X6350" s="20"/>
    </row>
    <row r="6351" spans="24:24" x14ac:dyDescent="0.4">
      <c r="X6351" s="20"/>
    </row>
    <row r="6352" spans="24:24" x14ac:dyDescent="0.4">
      <c r="X6352" s="20"/>
    </row>
    <row r="6353" spans="24:24" x14ac:dyDescent="0.4">
      <c r="X6353" s="20"/>
    </row>
    <row r="6354" spans="24:24" x14ac:dyDescent="0.4">
      <c r="X6354" s="20"/>
    </row>
    <row r="6355" spans="24:24" x14ac:dyDescent="0.4">
      <c r="X6355" s="20"/>
    </row>
    <row r="6356" spans="24:24" x14ac:dyDescent="0.4">
      <c r="X6356" s="20"/>
    </row>
    <row r="6357" spans="24:24" x14ac:dyDescent="0.4">
      <c r="X6357" s="20"/>
    </row>
    <row r="6358" spans="24:24" x14ac:dyDescent="0.4">
      <c r="X6358" s="20"/>
    </row>
    <row r="6359" spans="24:24" x14ac:dyDescent="0.4">
      <c r="X6359" s="20"/>
    </row>
    <row r="6360" spans="24:24" x14ac:dyDescent="0.4">
      <c r="X6360" s="20"/>
    </row>
    <row r="6361" spans="24:24" x14ac:dyDescent="0.4">
      <c r="X6361" s="20"/>
    </row>
    <row r="6362" spans="24:24" x14ac:dyDescent="0.4">
      <c r="X6362" s="20"/>
    </row>
    <row r="6363" spans="24:24" x14ac:dyDescent="0.4">
      <c r="X6363" s="20"/>
    </row>
    <row r="6364" spans="24:24" x14ac:dyDescent="0.4">
      <c r="X6364" s="20"/>
    </row>
    <row r="6365" spans="24:24" x14ac:dyDescent="0.4">
      <c r="X6365" s="20"/>
    </row>
    <row r="6366" spans="24:24" x14ac:dyDescent="0.4">
      <c r="X6366" s="20"/>
    </row>
    <row r="6367" spans="24:24" x14ac:dyDescent="0.4">
      <c r="X6367" s="20"/>
    </row>
    <row r="6368" spans="24:24" x14ac:dyDescent="0.4">
      <c r="X6368" s="20"/>
    </row>
    <row r="6369" spans="24:24" x14ac:dyDescent="0.4">
      <c r="X6369" s="20"/>
    </row>
    <row r="6370" spans="24:24" x14ac:dyDescent="0.4">
      <c r="X6370" s="20"/>
    </row>
    <row r="6371" spans="24:24" x14ac:dyDescent="0.4">
      <c r="X6371" s="20"/>
    </row>
    <row r="6372" spans="24:24" x14ac:dyDescent="0.4">
      <c r="X6372" s="20"/>
    </row>
    <row r="6373" spans="24:24" x14ac:dyDescent="0.4">
      <c r="X6373" s="20"/>
    </row>
    <row r="6374" spans="24:24" x14ac:dyDescent="0.4">
      <c r="X6374" s="20"/>
    </row>
    <row r="6375" spans="24:24" x14ac:dyDescent="0.4">
      <c r="X6375" s="20"/>
    </row>
    <row r="6376" spans="24:24" x14ac:dyDescent="0.4">
      <c r="X6376" s="20"/>
    </row>
    <row r="6377" spans="24:24" x14ac:dyDescent="0.4">
      <c r="X6377" s="20"/>
    </row>
    <row r="6378" spans="24:24" x14ac:dyDescent="0.4">
      <c r="X6378" s="20"/>
    </row>
    <row r="6379" spans="24:24" x14ac:dyDescent="0.4">
      <c r="X6379" s="20"/>
    </row>
    <row r="6380" spans="24:24" x14ac:dyDescent="0.4">
      <c r="X6380" s="20"/>
    </row>
    <row r="6381" spans="24:24" x14ac:dyDescent="0.4">
      <c r="X6381" s="20"/>
    </row>
    <row r="6382" spans="24:24" x14ac:dyDescent="0.4">
      <c r="X6382" s="20"/>
    </row>
    <row r="6383" spans="24:24" x14ac:dyDescent="0.4">
      <c r="X6383" s="20"/>
    </row>
    <row r="6384" spans="24:24" x14ac:dyDescent="0.4">
      <c r="X6384" s="20"/>
    </row>
    <row r="6385" spans="24:24" x14ac:dyDescent="0.4">
      <c r="X6385" s="20"/>
    </row>
    <row r="6386" spans="24:24" x14ac:dyDescent="0.4">
      <c r="X6386" s="20"/>
    </row>
    <row r="6387" spans="24:24" x14ac:dyDescent="0.4">
      <c r="X6387" s="20"/>
    </row>
    <row r="6388" spans="24:24" x14ac:dyDescent="0.4">
      <c r="X6388" s="20"/>
    </row>
    <row r="6389" spans="24:24" x14ac:dyDescent="0.4">
      <c r="X6389" s="20"/>
    </row>
    <row r="6390" spans="24:24" x14ac:dyDescent="0.4">
      <c r="X6390" s="20"/>
    </row>
    <row r="6391" spans="24:24" x14ac:dyDescent="0.4">
      <c r="X6391" s="20"/>
    </row>
    <row r="6392" spans="24:24" x14ac:dyDescent="0.4">
      <c r="X6392" s="20"/>
    </row>
    <row r="6393" spans="24:24" x14ac:dyDescent="0.4">
      <c r="X6393" s="20"/>
    </row>
    <row r="6394" spans="24:24" x14ac:dyDescent="0.4">
      <c r="X6394" s="20"/>
    </row>
    <row r="6395" spans="24:24" x14ac:dyDescent="0.4">
      <c r="X6395" s="20"/>
    </row>
    <row r="6396" spans="24:24" x14ac:dyDescent="0.4">
      <c r="X6396" s="20"/>
    </row>
    <row r="6397" spans="24:24" x14ac:dyDescent="0.4">
      <c r="X6397" s="20"/>
    </row>
    <row r="6398" spans="24:24" x14ac:dyDescent="0.4">
      <c r="X6398" s="20"/>
    </row>
    <row r="6399" spans="24:24" x14ac:dyDescent="0.4">
      <c r="X6399" s="20"/>
    </row>
    <row r="6400" spans="24:24" x14ac:dyDescent="0.4">
      <c r="X6400" s="20"/>
    </row>
    <row r="6401" spans="24:24" x14ac:dyDescent="0.4">
      <c r="X6401" s="20"/>
    </row>
    <row r="6402" spans="24:24" x14ac:dyDescent="0.4">
      <c r="X6402" s="20"/>
    </row>
    <row r="6403" spans="24:24" x14ac:dyDescent="0.4">
      <c r="X6403" s="20"/>
    </row>
    <row r="6404" spans="24:24" x14ac:dyDescent="0.4">
      <c r="X6404" s="20"/>
    </row>
    <row r="6405" spans="24:24" x14ac:dyDescent="0.4">
      <c r="X6405" s="20"/>
    </row>
    <row r="6406" spans="24:24" x14ac:dyDescent="0.4">
      <c r="X6406" s="20"/>
    </row>
    <row r="6407" spans="24:24" x14ac:dyDescent="0.4">
      <c r="X6407" s="20"/>
    </row>
    <row r="6408" spans="24:24" x14ac:dyDescent="0.4">
      <c r="X6408" s="20"/>
    </row>
    <row r="6409" spans="24:24" x14ac:dyDescent="0.4">
      <c r="X6409" s="20"/>
    </row>
    <row r="6410" spans="24:24" x14ac:dyDescent="0.4">
      <c r="X6410" s="20"/>
    </row>
    <row r="6411" spans="24:24" x14ac:dyDescent="0.4">
      <c r="X6411" s="20"/>
    </row>
    <row r="6412" spans="24:24" x14ac:dyDescent="0.4">
      <c r="X6412" s="20"/>
    </row>
    <row r="6413" spans="24:24" x14ac:dyDescent="0.4">
      <c r="X6413" s="20"/>
    </row>
    <row r="6414" spans="24:24" x14ac:dyDescent="0.4">
      <c r="X6414" s="20"/>
    </row>
    <row r="6415" spans="24:24" x14ac:dyDescent="0.4">
      <c r="X6415" s="20"/>
    </row>
    <row r="6416" spans="24:24" x14ac:dyDescent="0.4">
      <c r="X6416" s="20"/>
    </row>
    <row r="6417" spans="24:24" x14ac:dyDescent="0.4">
      <c r="X6417" s="20"/>
    </row>
    <row r="6418" spans="24:24" x14ac:dyDescent="0.4">
      <c r="X6418" s="20"/>
    </row>
    <row r="6419" spans="24:24" x14ac:dyDescent="0.4">
      <c r="X6419" s="20"/>
    </row>
    <row r="6420" spans="24:24" x14ac:dyDescent="0.4">
      <c r="X6420" s="20"/>
    </row>
    <row r="6421" spans="24:24" x14ac:dyDescent="0.4">
      <c r="X6421" s="20"/>
    </row>
    <row r="6422" spans="24:24" x14ac:dyDescent="0.4">
      <c r="X6422" s="20"/>
    </row>
    <row r="6423" spans="24:24" x14ac:dyDescent="0.4">
      <c r="X6423" s="20"/>
    </row>
    <row r="6424" spans="24:24" x14ac:dyDescent="0.4">
      <c r="X6424" s="20"/>
    </row>
    <row r="6425" spans="24:24" x14ac:dyDescent="0.4">
      <c r="X6425" s="20"/>
    </row>
    <row r="6426" spans="24:24" x14ac:dyDescent="0.4">
      <c r="X6426" s="20"/>
    </row>
    <row r="6427" spans="24:24" x14ac:dyDescent="0.4">
      <c r="X6427" s="20"/>
    </row>
    <row r="6428" spans="24:24" x14ac:dyDescent="0.4">
      <c r="X6428" s="20"/>
    </row>
    <row r="6429" spans="24:24" x14ac:dyDescent="0.4">
      <c r="X6429" s="20"/>
    </row>
    <row r="6430" spans="24:24" x14ac:dyDescent="0.4">
      <c r="X6430" s="20"/>
    </row>
    <row r="6431" spans="24:24" x14ac:dyDescent="0.4">
      <c r="X6431" s="20"/>
    </row>
    <row r="6432" spans="24:24" x14ac:dyDescent="0.4">
      <c r="X6432" s="20"/>
    </row>
    <row r="6433" spans="24:24" x14ac:dyDescent="0.4">
      <c r="X6433" s="20"/>
    </row>
    <row r="6434" spans="24:24" x14ac:dyDescent="0.4">
      <c r="X6434" s="20"/>
    </row>
    <row r="6435" spans="24:24" x14ac:dyDescent="0.4">
      <c r="X6435" s="20"/>
    </row>
    <row r="6436" spans="24:24" x14ac:dyDescent="0.4">
      <c r="X6436" s="20"/>
    </row>
    <row r="6437" spans="24:24" x14ac:dyDescent="0.4">
      <c r="X6437" s="20"/>
    </row>
    <row r="6438" spans="24:24" x14ac:dyDescent="0.4">
      <c r="X6438" s="20"/>
    </row>
    <row r="6439" spans="24:24" x14ac:dyDescent="0.4">
      <c r="X6439" s="20"/>
    </row>
    <row r="6440" spans="24:24" x14ac:dyDescent="0.4">
      <c r="X6440" s="20"/>
    </row>
    <row r="6441" spans="24:24" x14ac:dyDescent="0.4">
      <c r="X6441" s="20"/>
    </row>
    <row r="6442" spans="24:24" x14ac:dyDescent="0.4">
      <c r="X6442" s="20"/>
    </row>
    <row r="6443" spans="24:24" x14ac:dyDescent="0.4">
      <c r="X6443" s="20"/>
    </row>
    <row r="6444" spans="24:24" x14ac:dyDescent="0.4">
      <c r="X6444" s="20"/>
    </row>
    <row r="6445" spans="24:24" x14ac:dyDescent="0.4">
      <c r="X6445" s="20"/>
    </row>
    <row r="6446" spans="24:24" x14ac:dyDescent="0.4">
      <c r="X6446" s="20"/>
    </row>
    <row r="6447" spans="24:24" x14ac:dyDescent="0.4">
      <c r="X6447" s="20"/>
    </row>
    <row r="6448" spans="24:24" x14ac:dyDescent="0.4">
      <c r="X6448" s="20"/>
    </row>
    <row r="6449" spans="24:24" x14ac:dyDescent="0.4">
      <c r="X6449" s="20"/>
    </row>
    <row r="6450" spans="24:24" x14ac:dyDescent="0.4">
      <c r="X6450" s="20"/>
    </row>
    <row r="6451" spans="24:24" x14ac:dyDescent="0.4">
      <c r="X6451" s="20"/>
    </row>
    <row r="6452" spans="24:24" x14ac:dyDescent="0.4">
      <c r="X6452" s="20"/>
    </row>
    <row r="6453" spans="24:24" x14ac:dyDescent="0.4">
      <c r="X6453" s="20"/>
    </row>
    <row r="6454" spans="24:24" x14ac:dyDescent="0.4">
      <c r="X6454" s="20"/>
    </row>
    <row r="6455" spans="24:24" x14ac:dyDescent="0.4">
      <c r="X6455" s="20"/>
    </row>
    <row r="6456" spans="24:24" x14ac:dyDescent="0.4">
      <c r="X6456" s="20"/>
    </row>
    <row r="6457" spans="24:24" x14ac:dyDescent="0.4">
      <c r="X6457" s="20"/>
    </row>
    <row r="6458" spans="24:24" x14ac:dyDescent="0.4">
      <c r="X6458" s="20"/>
    </row>
    <row r="6459" spans="24:24" x14ac:dyDescent="0.4">
      <c r="X6459" s="20"/>
    </row>
    <row r="6460" spans="24:24" x14ac:dyDescent="0.4">
      <c r="X6460" s="20"/>
    </row>
    <row r="6461" spans="24:24" x14ac:dyDescent="0.4">
      <c r="X6461" s="20"/>
    </row>
    <row r="6462" spans="24:24" x14ac:dyDescent="0.4">
      <c r="X6462" s="20"/>
    </row>
    <row r="6463" spans="24:24" x14ac:dyDescent="0.4">
      <c r="X6463" s="20"/>
    </row>
    <row r="6464" spans="24:24" x14ac:dyDescent="0.4">
      <c r="X6464" s="20"/>
    </row>
    <row r="6465" spans="24:24" x14ac:dyDescent="0.4">
      <c r="X6465" s="20"/>
    </row>
    <row r="6466" spans="24:24" x14ac:dyDescent="0.4">
      <c r="X6466" s="20"/>
    </row>
    <row r="6467" spans="24:24" x14ac:dyDescent="0.4">
      <c r="X6467" s="20"/>
    </row>
    <row r="6468" spans="24:24" x14ac:dyDescent="0.4">
      <c r="X6468" s="20"/>
    </row>
    <row r="6469" spans="24:24" x14ac:dyDescent="0.4">
      <c r="X6469" s="20"/>
    </row>
    <row r="6470" spans="24:24" x14ac:dyDescent="0.4">
      <c r="X6470" s="20"/>
    </row>
    <row r="6471" spans="24:24" x14ac:dyDescent="0.4">
      <c r="X6471" s="20"/>
    </row>
    <row r="6472" spans="24:24" x14ac:dyDescent="0.4">
      <c r="X6472" s="20"/>
    </row>
    <row r="6473" spans="24:24" x14ac:dyDescent="0.4">
      <c r="X6473" s="20"/>
    </row>
    <row r="6474" spans="24:24" x14ac:dyDescent="0.4">
      <c r="X6474" s="20"/>
    </row>
    <row r="6475" spans="24:24" x14ac:dyDescent="0.4">
      <c r="X6475" s="20"/>
    </row>
    <row r="6476" spans="24:24" x14ac:dyDescent="0.4">
      <c r="X6476" s="20"/>
    </row>
    <row r="6477" spans="24:24" x14ac:dyDescent="0.4">
      <c r="X6477" s="20"/>
    </row>
    <row r="6478" spans="24:24" x14ac:dyDescent="0.4">
      <c r="X6478" s="20"/>
    </row>
    <row r="6479" spans="24:24" x14ac:dyDescent="0.4">
      <c r="X6479" s="20"/>
    </row>
    <row r="6480" spans="24:24" x14ac:dyDescent="0.4">
      <c r="X6480" s="20"/>
    </row>
    <row r="6481" spans="24:24" x14ac:dyDescent="0.4">
      <c r="X6481" s="20"/>
    </row>
    <row r="6482" spans="24:24" x14ac:dyDescent="0.4">
      <c r="X6482" s="20"/>
    </row>
    <row r="6483" spans="24:24" x14ac:dyDescent="0.4">
      <c r="X6483" s="20"/>
    </row>
    <row r="6484" spans="24:24" x14ac:dyDescent="0.4">
      <c r="X6484" s="20"/>
    </row>
    <row r="6485" spans="24:24" x14ac:dyDescent="0.4">
      <c r="X6485" s="20"/>
    </row>
    <row r="6486" spans="24:24" x14ac:dyDescent="0.4">
      <c r="X6486" s="20"/>
    </row>
    <row r="6487" spans="24:24" x14ac:dyDescent="0.4">
      <c r="X6487" s="20"/>
    </row>
    <row r="6488" spans="24:24" x14ac:dyDescent="0.4">
      <c r="X6488" s="20"/>
    </row>
    <row r="6489" spans="24:24" x14ac:dyDescent="0.4">
      <c r="X6489" s="20"/>
    </row>
    <row r="6490" spans="24:24" x14ac:dyDescent="0.4">
      <c r="X6490" s="20"/>
    </row>
    <row r="6491" spans="24:24" x14ac:dyDescent="0.4">
      <c r="X6491" s="20"/>
    </row>
    <row r="6492" spans="24:24" x14ac:dyDescent="0.4">
      <c r="X6492" s="20"/>
    </row>
    <row r="6493" spans="24:24" x14ac:dyDescent="0.4">
      <c r="X6493" s="20"/>
    </row>
    <row r="6494" spans="24:24" x14ac:dyDescent="0.4">
      <c r="X6494" s="20"/>
    </row>
    <row r="6495" spans="24:24" x14ac:dyDescent="0.4">
      <c r="X6495" s="20"/>
    </row>
    <row r="6496" spans="24:24" x14ac:dyDescent="0.4">
      <c r="X6496" s="20"/>
    </row>
    <row r="6497" spans="24:24" x14ac:dyDescent="0.4">
      <c r="X6497" s="20"/>
    </row>
    <row r="6498" spans="24:24" x14ac:dyDescent="0.4">
      <c r="X6498" s="20"/>
    </row>
    <row r="6499" spans="24:24" x14ac:dyDescent="0.4">
      <c r="X6499" s="20"/>
    </row>
    <row r="6500" spans="24:24" x14ac:dyDescent="0.4">
      <c r="X6500" s="20"/>
    </row>
    <row r="6501" spans="24:24" x14ac:dyDescent="0.4">
      <c r="X6501" s="20"/>
    </row>
    <row r="6502" spans="24:24" x14ac:dyDescent="0.4">
      <c r="X6502" s="20"/>
    </row>
    <row r="6503" spans="24:24" x14ac:dyDescent="0.4">
      <c r="X6503" s="20"/>
    </row>
    <row r="6504" spans="24:24" x14ac:dyDescent="0.4">
      <c r="X6504" s="20"/>
    </row>
    <row r="6505" spans="24:24" x14ac:dyDescent="0.4">
      <c r="X6505" s="20"/>
    </row>
    <row r="6506" spans="24:24" x14ac:dyDescent="0.4">
      <c r="X6506" s="20"/>
    </row>
    <row r="6507" spans="24:24" x14ac:dyDescent="0.4">
      <c r="X6507" s="20"/>
    </row>
    <row r="6508" spans="24:24" x14ac:dyDescent="0.4">
      <c r="X6508" s="20"/>
    </row>
    <row r="6509" spans="24:24" x14ac:dyDescent="0.4">
      <c r="X6509" s="20"/>
    </row>
    <row r="6510" spans="24:24" x14ac:dyDescent="0.4">
      <c r="X6510" s="20"/>
    </row>
    <row r="6511" spans="24:24" x14ac:dyDescent="0.4">
      <c r="X6511" s="20"/>
    </row>
    <row r="6512" spans="24:24" x14ac:dyDescent="0.4">
      <c r="X6512" s="20"/>
    </row>
    <row r="6513" spans="24:24" x14ac:dyDescent="0.4">
      <c r="X6513" s="20"/>
    </row>
    <row r="6514" spans="24:24" x14ac:dyDescent="0.4">
      <c r="X6514" s="20"/>
    </row>
    <row r="6515" spans="24:24" x14ac:dyDescent="0.4">
      <c r="X6515" s="20"/>
    </row>
    <row r="6516" spans="24:24" x14ac:dyDescent="0.4">
      <c r="X6516" s="20"/>
    </row>
    <row r="6517" spans="24:24" x14ac:dyDescent="0.4">
      <c r="X6517" s="20"/>
    </row>
    <row r="6518" spans="24:24" x14ac:dyDescent="0.4">
      <c r="X6518" s="20"/>
    </row>
    <row r="6519" spans="24:24" x14ac:dyDescent="0.4">
      <c r="X6519" s="20"/>
    </row>
    <row r="6520" spans="24:24" x14ac:dyDescent="0.4">
      <c r="X6520" s="20"/>
    </row>
    <row r="6521" spans="24:24" x14ac:dyDescent="0.4">
      <c r="X6521" s="20"/>
    </row>
    <row r="6522" spans="24:24" x14ac:dyDescent="0.4">
      <c r="X6522" s="20"/>
    </row>
    <row r="6523" spans="24:24" x14ac:dyDescent="0.4">
      <c r="X6523" s="20"/>
    </row>
    <row r="6524" spans="24:24" x14ac:dyDescent="0.4">
      <c r="X6524" s="20"/>
    </row>
    <row r="6525" spans="24:24" x14ac:dyDescent="0.4">
      <c r="X6525" s="20"/>
    </row>
    <row r="6526" spans="24:24" x14ac:dyDescent="0.4">
      <c r="X6526" s="20"/>
    </row>
    <row r="6527" spans="24:24" x14ac:dyDescent="0.4">
      <c r="X6527" s="20"/>
    </row>
    <row r="6528" spans="24:24" x14ac:dyDescent="0.4">
      <c r="X6528" s="20"/>
    </row>
    <row r="6529" spans="24:24" x14ac:dyDescent="0.4">
      <c r="X6529" s="20"/>
    </row>
    <row r="6530" spans="24:24" x14ac:dyDescent="0.4">
      <c r="X6530" s="20"/>
    </row>
    <row r="6531" spans="24:24" x14ac:dyDescent="0.4">
      <c r="X6531" s="20"/>
    </row>
    <row r="6532" spans="24:24" x14ac:dyDescent="0.4">
      <c r="X6532" s="20"/>
    </row>
    <row r="6533" spans="24:24" x14ac:dyDescent="0.4">
      <c r="X6533" s="20"/>
    </row>
    <row r="6534" spans="24:24" x14ac:dyDescent="0.4">
      <c r="X6534" s="20"/>
    </row>
    <row r="6535" spans="24:24" x14ac:dyDescent="0.4">
      <c r="X6535" s="20"/>
    </row>
    <row r="6536" spans="24:24" x14ac:dyDescent="0.4">
      <c r="X6536" s="20"/>
    </row>
    <row r="6537" spans="24:24" x14ac:dyDescent="0.4">
      <c r="X6537" s="20"/>
    </row>
    <row r="6538" spans="24:24" x14ac:dyDescent="0.4">
      <c r="X6538" s="20"/>
    </row>
    <row r="6539" spans="24:24" x14ac:dyDescent="0.4">
      <c r="X6539" s="20"/>
    </row>
    <row r="6540" spans="24:24" x14ac:dyDescent="0.4">
      <c r="X6540" s="20"/>
    </row>
    <row r="6541" spans="24:24" x14ac:dyDescent="0.4">
      <c r="X6541" s="20"/>
    </row>
    <row r="6542" spans="24:24" x14ac:dyDescent="0.4">
      <c r="X6542" s="20"/>
    </row>
    <row r="6543" spans="24:24" x14ac:dyDescent="0.4">
      <c r="X6543" s="20"/>
    </row>
    <row r="6544" spans="24:24" x14ac:dyDescent="0.4">
      <c r="X6544" s="20"/>
    </row>
    <row r="6545" spans="24:24" x14ac:dyDescent="0.4">
      <c r="X6545" s="20"/>
    </row>
    <row r="6546" spans="24:24" x14ac:dyDescent="0.4">
      <c r="X6546" s="20"/>
    </row>
    <row r="6547" spans="24:24" x14ac:dyDescent="0.4">
      <c r="X6547" s="20"/>
    </row>
    <row r="6548" spans="24:24" x14ac:dyDescent="0.4">
      <c r="X6548" s="20"/>
    </row>
    <row r="6549" spans="24:24" x14ac:dyDescent="0.4">
      <c r="X6549" s="20"/>
    </row>
    <row r="6550" spans="24:24" x14ac:dyDescent="0.4">
      <c r="X6550" s="20"/>
    </row>
    <row r="6551" spans="24:24" x14ac:dyDescent="0.4">
      <c r="X6551" s="20"/>
    </row>
    <row r="6552" spans="24:24" x14ac:dyDescent="0.4">
      <c r="X6552" s="20"/>
    </row>
    <row r="6553" spans="24:24" x14ac:dyDescent="0.4">
      <c r="X6553" s="20"/>
    </row>
    <row r="6554" spans="24:24" x14ac:dyDescent="0.4">
      <c r="X6554" s="20"/>
    </row>
    <row r="6555" spans="24:24" x14ac:dyDescent="0.4">
      <c r="X6555" s="20"/>
    </row>
    <row r="6556" spans="24:24" x14ac:dyDescent="0.4">
      <c r="X6556" s="20"/>
    </row>
    <row r="6557" spans="24:24" x14ac:dyDescent="0.4">
      <c r="X6557" s="20"/>
    </row>
    <row r="6558" spans="24:24" x14ac:dyDescent="0.4">
      <c r="X6558" s="20"/>
    </row>
    <row r="6559" spans="24:24" x14ac:dyDescent="0.4">
      <c r="X6559" s="20"/>
    </row>
    <row r="6560" spans="24:24" x14ac:dyDescent="0.4">
      <c r="X6560" s="20"/>
    </row>
    <row r="6561" spans="24:24" x14ac:dyDescent="0.4">
      <c r="X6561" s="20"/>
    </row>
    <row r="6562" spans="24:24" x14ac:dyDescent="0.4">
      <c r="X6562" s="20"/>
    </row>
    <row r="6563" spans="24:24" x14ac:dyDescent="0.4">
      <c r="X6563" s="20"/>
    </row>
    <row r="6564" spans="24:24" x14ac:dyDescent="0.4">
      <c r="X6564" s="20"/>
    </row>
    <row r="6565" spans="24:24" x14ac:dyDescent="0.4">
      <c r="X6565" s="20"/>
    </row>
    <row r="6566" spans="24:24" x14ac:dyDescent="0.4">
      <c r="X6566" s="20"/>
    </row>
    <row r="6567" spans="24:24" x14ac:dyDescent="0.4">
      <c r="X6567" s="20"/>
    </row>
    <row r="6568" spans="24:24" x14ac:dyDescent="0.4">
      <c r="X6568" s="20"/>
    </row>
    <row r="6569" spans="24:24" x14ac:dyDescent="0.4">
      <c r="X6569" s="20"/>
    </row>
    <row r="6570" spans="24:24" x14ac:dyDescent="0.4">
      <c r="X6570" s="20"/>
    </row>
    <row r="6571" spans="24:24" x14ac:dyDescent="0.4">
      <c r="X6571" s="20"/>
    </row>
    <row r="6572" spans="24:24" x14ac:dyDescent="0.4">
      <c r="X6572" s="20"/>
    </row>
    <row r="6573" spans="24:24" x14ac:dyDescent="0.4">
      <c r="X6573" s="20"/>
    </row>
    <row r="6574" spans="24:24" x14ac:dyDescent="0.4">
      <c r="X6574" s="20"/>
    </row>
    <row r="6575" spans="24:24" x14ac:dyDescent="0.4">
      <c r="X6575" s="20"/>
    </row>
    <row r="6576" spans="24:24" x14ac:dyDescent="0.4">
      <c r="X6576" s="20"/>
    </row>
    <row r="6577" spans="24:24" x14ac:dyDescent="0.4">
      <c r="X6577" s="20"/>
    </row>
    <row r="6578" spans="24:24" x14ac:dyDescent="0.4">
      <c r="X6578" s="20"/>
    </row>
    <row r="6579" spans="24:24" x14ac:dyDescent="0.4">
      <c r="X6579" s="20"/>
    </row>
    <row r="6580" spans="24:24" x14ac:dyDescent="0.4">
      <c r="X6580" s="20"/>
    </row>
    <row r="6581" spans="24:24" x14ac:dyDescent="0.4">
      <c r="X6581" s="20"/>
    </row>
    <row r="6582" spans="24:24" x14ac:dyDescent="0.4">
      <c r="X6582" s="20"/>
    </row>
    <row r="6583" spans="24:24" x14ac:dyDescent="0.4">
      <c r="X6583" s="20"/>
    </row>
    <row r="6584" spans="24:24" x14ac:dyDescent="0.4">
      <c r="X6584" s="20"/>
    </row>
    <row r="6585" spans="24:24" x14ac:dyDescent="0.4">
      <c r="X6585" s="20"/>
    </row>
    <row r="6586" spans="24:24" x14ac:dyDescent="0.4">
      <c r="X6586" s="20"/>
    </row>
    <row r="6587" spans="24:24" x14ac:dyDescent="0.4">
      <c r="X6587" s="20"/>
    </row>
    <row r="6588" spans="24:24" x14ac:dyDescent="0.4">
      <c r="X6588" s="20"/>
    </row>
    <row r="6589" spans="24:24" x14ac:dyDescent="0.4">
      <c r="X6589" s="20"/>
    </row>
    <row r="6590" spans="24:24" x14ac:dyDescent="0.4">
      <c r="X6590" s="20"/>
    </row>
    <row r="6591" spans="24:24" x14ac:dyDescent="0.4">
      <c r="X6591" s="20"/>
    </row>
    <row r="6592" spans="24:24" x14ac:dyDescent="0.4">
      <c r="X6592" s="20"/>
    </row>
    <row r="6593" spans="24:24" x14ac:dyDescent="0.4">
      <c r="X6593" s="20"/>
    </row>
    <row r="6594" spans="24:24" x14ac:dyDescent="0.4">
      <c r="X6594" s="20"/>
    </row>
    <row r="6595" spans="24:24" x14ac:dyDescent="0.4">
      <c r="X6595" s="20"/>
    </row>
    <row r="6596" spans="24:24" x14ac:dyDescent="0.4">
      <c r="X6596" s="20"/>
    </row>
    <row r="6597" spans="24:24" x14ac:dyDescent="0.4">
      <c r="X6597" s="20"/>
    </row>
    <row r="6598" spans="24:24" x14ac:dyDescent="0.4">
      <c r="X6598" s="20"/>
    </row>
    <row r="6599" spans="24:24" x14ac:dyDescent="0.4">
      <c r="X6599" s="20"/>
    </row>
    <row r="6600" spans="24:24" x14ac:dyDescent="0.4">
      <c r="X6600" s="20"/>
    </row>
    <row r="6601" spans="24:24" x14ac:dyDescent="0.4">
      <c r="X6601" s="20"/>
    </row>
    <row r="6602" spans="24:24" x14ac:dyDescent="0.4">
      <c r="X6602" s="20"/>
    </row>
    <row r="6603" spans="24:24" x14ac:dyDescent="0.4">
      <c r="X6603" s="20"/>
    </row>
    <row r="6604" spans="24:24" x14ac:dyDescent="0.4">
      <c r="X6604" s="20"/>
    </row>
    <row r="6605" spans="24:24" x14ac:dyDescent="0.4">
      <c r="X6605" s="20"/>
    </row>
    <row r="6606" spans="24:24" x14ac:dyDescent="0.4">
      <c r="X6606" s="20"/>
    </row>
    <row r="6607" spans="24:24" x14ac:dyDescent="0.4">
      <c r="X6607" s="20"/>
    </row>
    <row r="6608" spans="24:24" x14ac:dyDescent="0.4">
      <c r="X6608" s="20"/>
    </row>
    <row r="6609" spans="24:24" x14ac:dyDescent="0.4">
      <c r="X6609" s="20"/>
    </row>
    <row r="6610" spans="24:24" x14ac:dyDescent="0.4">
      <c r="X6610" s="20"/>
    </row>
    <row r="6611" spans="24:24" x14ac:dyDescent="0.4">
      <c r="X6611" s="20"/>
    </row>
    <row r="6612" spans="24:24" x14ac:dyDescent="0.4">
      <c r="X6612" s="20"/>
    </row>
    <row r="6613" spans="24:24" x14ac:dyDescent="0.4">
      <c r="X6613" s="20"/>
    </row>
    <row r="6614" spans="24:24" x14ac:dyDescent="0.4">
      <c r="X6614" s="20"/>
    </row>
    <row r="6615" spans="24:24" x14ac:dyDescent="0.4">
      <c r="X6615" s="20"/>
    </row>
    <row r="6616" spans="24:24" x14ac:dyDescent="0.4">
      <c r="X6616" s="20"/>
    </row>
    <row r="6617" spans="24:24" x14ac:dyDescent="0.4">
      <c r="X6617" s="20"/>
    </row>
    <row r="6618" spans="24:24" x14ac:dyDescent="0.4">
      <c r="X6618" s="20"/>
    </row>
    <row r="6619" spans="24:24" x14ac:dyDescent="0.4">
      <c r="X6619" s="20"/>
    </row>
    <row r="6620" spans="24:24" x14ac:dyDescent="0.4">
      <c r="X6620" s="20"/>
    </row>
    <row r="6621" spans="24:24" x14ac:dyDescent="0.4">
      <c r="X6621" s="20"/>
    </row>
    <row r="6622" spans="24:24" x14ac:dyDescent="0.4">
      <c r="X6622" s="20"/>
    </row>
    <row r="6623" spans="24:24" x14ac:dyDescent="0.4">
      <c r="X6623" s="20"/>
    </row>
    <row r="6624" spans="24:24" x14ac:dyDescent="0.4">
      <c r="X6624" s="20"/>
    </row>
    <row r="6625" spans="24:24" x14ac:dyDescent="0.4">
      <c r="X6625" s="20"/>
    </row>
    <row r="6626" spans="24:24" x14ac:dyDescent="0.4">
      <c r="X6626" s="20"/>
    </row>
    <row r="6627" spans="24:24" x14ac:dyDescent="0.4">
      <c r="X6627" s="20"/>
    </row>
    <row r="6628" spans="24:24" x14ac:dyDescent="0.4">
      <c r="X6628" s="20"/>
    </row>
    <row r="6629" spans="24:24" x14ac:dyDescent="0.4">
      <c r="X6629" s="20"/>
    </row>
    <row r="6630" spans="24:24" x14ac:dyDescent="0.4">
      <c r="X6630" s="20"/>
    </row>
    <row r="6631" spans="24:24" x14ac:dyDescent="0.4">
      <c r="X6631" s="20"/>
    </row>
    <row r="6632" spans="24:24" x14ac:dyDescent="0.4">
      <c r="X6632" s="20"/>
    </row>
    <row r="6633" spans="24:24" x14ac:dyDescent="0.4">
      <c r="X6633" s="20"/>
    </row>
    <row r="6634" spans="24:24" x14ac:dyDescent="0.4">
      <c r="X6634" s="20"/>
    </row>
    <row r="6635" spans="24:24" x14ac:dyDescent="0.4">
      <c r="X6635" s="20"/>
    </row>
    <row r="6636" spans="24:24" x14ac:dyDescent="0.4">
      <c r="X6636" s="20"/>
    </row>
    <row r="6637" spans="24:24" x14ac:dyDescent="0.4">
      <c r="X6637" s="20"/>
    </row>
    <row r="6638" spans="24:24" x14ac:dyDescent="0.4">
      <c r="X6638" s="20"/>
    </row>
    <row r="6639" spans="24:24" x14ac:dyDescent="0.4">
      <c r="X6639" s="20"/>
    </row>
    <row r="6640" spans="24:24" x14ac:dyDescent="0.4">
      <c r="X6640" s="20"/>
    </row>
    <row r="6641" spans="24:24" x14ac:dyDescent="0.4">
      <c r="X6641" s="20"/>
    </row>
    <row r="6642" spans="24:24" x14ac:dyDescent="0.4">
      <c r="X6642" s="20"/>
    </row>
    <row r="6643" spans="24:24" x14ac:dyDescent="0.4">
      <c r="X6643" s="20"/>
    </row>
    <row r="6644" spans="24:24" x14ac:dyDescent="0.4">
      <c r="X6644" s="20"/>
    </row>
    <row r="6645" spans="24:24" x14ac:dyDescent="0.4">
      <c r="X6645" s="20"/>
    </row>
    <row r="6646" spans="24:24" x14ac:dyDescent="0.4">
      <c r="X6646" s="20"/>
    </row>
    <row r="6647" spans="24:24" x14ac:dyDescent="0.4">
      <c r="X6647" s="20"/>
    </row>
    <row r="6648" spans="24:24" x14ac:dyDescent="0.4">
      <c r="X6648" s="20"/>
    </row>
    <row r="6649" spans="24:24" x14ac:dyDescent="0.4">
      <c r="X6649" s="20"/>
    </row>
    <row r="6650" spans="24:24" x14ac:dyDescent="0.4">
      <c r="X6650" s="20"/>
    </row>
    <row r="6651" spans="24:24" x14ac:dyDescent="0.4">
      <c r="X6651" s="20"/>
    </row>
    <row r="6652" spans="24:24" x14ac:dyDescent="0.4">
      <c r="X6652" s="20"/>
    </row>
    <row r="6653" spans="24:24" x14ac:dyDescent="0.4">
      <c r="X6653" s="20"/>
    </row>
    <row r="6654" spans="24:24" x14ac:dyDescent="0.4">
      <c r="X6654" s="20"/>
    </row>
    <row r="6655" spans="24:24" x14ac:dyDescent="0.4">
      <c r="X6655" s="20"/>
    </row>
    <row r="6656" spans="24:24" x14ac:dyDescent="0.4">
      <c r="X6656" s="20"/>
    </row>
    <row r="6657" spans="24:24" x14ac:dyDescent="0.4">
      <c r="X6657" s="20"/>
    </row>
    <row r="6658" spans="24:24" x14ac:dyDescent="0.4">
      <c r="X6658" s="20"/>
    </row>
    <row r="6659" spans="24:24" x14ac:dyDescent="0.4">
      <c r="X6659" s="20"/>
    </row>
    <row r="6660" spans="24:24" x14ac:dyDescent="0.4">
      <c r="X6660" s="20"/>
    </row>
    <row r="6661" spans="24:24" x14ac:dyDescent="0.4">
      <c r="X6661" s="20"/>
    </row>
    <row r="6662" spans="24:24" x14ac:dyDescent="0.4">
      <c r="X6662" s="20"/>
    </row>
    <row r="6663" spans="24:24" x14ac:dyDescent="0.4">
      <c r="X6663" s="20"/>
    </row>
    <row r="6664" spans="24:24" x14ac:dyDescent="0.4">
      <c r="X6664" s="20"/>
    </row>
    <row r="6665" spans="24:24" x14ac:dyDescent="0.4">
      <c r="X6665" s="20"/>
    </row>
    <row r="6666" spans="24:24" x14ac:dyDescent="0.4">
      <c r="X6666" s="20"/>
    </row>
    <row r="6667" spans="24:24" x14ac:dyDescent="0.4">
      <c r="X6667" s="20"/>
    </row>
    <row r="6668" spans="24:24" x14ac:dyDescent="0.4">
      <c r="X6668" s="20"/>
    </row>
    <row r="6669" spans="24:24" x14ac:dyDescent="0.4">
      <c r="X6669" s="20"/>
    </row>
    <row r="6670" spans="24:24" x14ac:dyDescent="0.4">
      <c r="X6670" s="20"/>
    </row>
    <row r="6671" spans="24:24" x14ac:dyDescent="0.4">
      <c r="X6671" s="20"/>
    </row>
    <row r="6672" spans="24:24" x14ac:dyDescent="0.4">
      <c r="X6672" s="20"/>
    </row>
    <row r="6673" spans="24:24" x14ac:dyDescent="0.4">
      <c r="X6673" s="20"/>
    </row>
    <row r="6674" spans="24:24" x14ac:dyDescent="0.4">
      <c r="X6674" s="20"/>
    </row>
    <row r="6675" spans="24:24" x14ac:dyDescent="0.4">
      <c r="X6675" s="20"/>
    </row>
    <row r="6676" spans="24:24" x14ac:dyDescent="0.4">
      <c r="X6676" s="20"/>
    </row>
    <row r="6677" spans="24:24" x14ac:dyDescent="0.4">
      <c r="X6677" s="20"/>
    </row>
    <row r="6678" spans="24:24" x14ac:dyDescent="0.4">
      <c r="X6678" s="20"/>
    </row>
    <row r="6679" spans="24:24" x14ac:dyDescent="0.4">
      <c r="X6679" s="20"/>
    </row>
    <row r="6680" spans="24:24" x14ac:dyDescent="0.4">
      <c r="X6680" s="20"/>
    </row>
    <row r="6681" spans="24:24" x14ac:dyDescent="0.4">
      <c r="X6681" s="20"/>
    </row>
    <row r="6682" spans="24:24" x14ac:dyDescent="0.4">
      <c r="X6682" s="20"/>
    </row>
    <row r="6683" spans="24:24" x14ac:dyDescent="0.4">
      <c r="X6683" s="20"/>
    </row>
    <row r="6684" spans="24:24" x14ac:dyDescent="0.4">
      <c r="X6684" s="20"/>
    </row>
    <row r="6685" spans="24:24" x14ac:dyDescent="0.4">
      <c r="X6685" s="20"/>
    </row>
    <row r="6686" spans="24:24" x14ac:dyDescent="0.4">
      <c r="X6686" s="20"/>
    </row>
    <row r="6687" spans="24:24" x14ac:dyDescent="0.4">
      <c r="X6687" s="20"/>
    </row>
    <row r="6688" spans="24:24" x14ac:dyDescent="0.4">
      <c r="X6688" s="20"/>
    </row>
    <row r="6689" spans="24:24" x14ac:dyDescent="0.4">
      <c r="X6689" s="20"/>
    </row>
    <row r="6690" spans="24:24" x14ac:dyDescent="0.4">
      <c r="X6690" s="20"/>
    </row>
    <row r="6691" spans="24:24" x14ac:dyDescent="0.4">
      <c r="X6691" s="20"/>
    </row>
    <row r="6692" spans="24:24" x14ac:dyDescent="0.4">
      <c r="X6692" s="20"/>
    </row>
    <row r="6693" spans="24:24" x14ac:dyDescent="0.4">
      <c r="X6693" s="20"/>
    </row>
    <row r="6694" spans="24:24" x14ac:dyDescent="0.4">
      <c r="X6694" s="20"/>
    </row>
    <row r="6695" spans="24:24" x14ac:dyDescent="0.4">
      <c r="X6695" s="20"/>
    </row>
    <row r="6696" spans="24:24" x14ac:dyDescent="0.4">
      <c r="X6696" s="20"/>
    </row>
    <row r="6697" spans="24:24" x14ac:dyDescent="0.4">
      <c r="X6697" s="20"/>
    </row>
    <row r="6698" spans="24:24" x14ac:dyDescent="0.4">
      <c r="X6698" s="20"/>
    </row>
    <row r="6699" spans="24:24" x14ac:dyDescent="0.4">
      <c r="X6699" s="20"/>
    </row>
    <row r="6700" spans="24:24" x14ac:dyDescent="0.4">
      <c r="X6700" s="20"/>
    </row>
    <row r="6701" spans="24:24" x14ac:dyDescent="0.4">
      <c r="X6701" s="20"/>
    </row>
    <row r="6702" spans="24:24" x14ac:dyDescent="0.4">
      <c r="X6702" s="20"/>
    </row>
    <row r="6703" spans="24:24" x14ac:dyDescent="0.4">
      <c r="X6703" s="20"/>
    </row>
    <row r="6704" spans="24:24" x14ac:dyDescent="0.4">
      <c r="X6704" s="20"/>
    </row>
    <row r="6705" spans="24:24" x14ac:dyDescent="0.4">
      <c r="X6705" s="20"/>
    </row>
    <row r="6706" spans="24:24" x14ac:dyDescent="0.4">
      <c r="X6706" s="20"/>
    </row>
    <row r="6707" spans="24:24" x14ac:dyDescent="0.4">
      <c r="X6707" s="20"/>
    </row>
    <row r="6708" spans="24:24" x14ac:dyDescent="0.4">
      <c r="X6708" s="20"/>
    </row>
    <row r="6709" spans="24:24" x14ac:dyDescent="0.4">
      <c r="X6709" s="20"/>
    </row>
    <row r="6710" spans="24:24" x14ac:dyDescent="0.4">
      <c r="X6710" s="20"/>
    </row>
    <row r="6711" spans="24:24" x14ac:dyDescent="0.4">
      <c r="X6711" s="20"/>
    </row>
    <row r="6712" spans="24:24" x14ac:dyDescent="0.4">
      <c r="X6712" s="20"/>
    </row>
    <row r="6713" spans="24:24" x14ac:dyDescent="0.4">
      <c r="X6713" s="20"/>
    </row>
    <row r="6714" spans="24:24" x14ac:dyDescent="0.4">
      <c r="X6714" s="20"/>
    </row>
    <row r="6715" spans="24:24" x14ac:dyDescent="0.4">
      <c r="X6715" s="20"/>
    </row>
    <row r="6716" spans="24:24" x14ac:dyDescent="0.4">
      <c r="X6716" s="20"/>
    </row>
    <row r="6717" spans="24:24" x14ac:dyDescent="0.4">
      <c r="X6717" s="20"/>
    </row>
    <row r="6718" spans="24:24" x14ac:dyDescent="0.4">
      <c r="X6718" s="20"/>
    </row>
    <row r="6719" spans="24:24" x14ac:dyDescent="0.4">
      <c r="X6719" s="20"/>
    </row>
    <row r="6720" spans="24:24" x14ac:dyDescent="0.4">
      <c r="X6720" s="20"/>
    </row>
    <row r="6721" spans="24:24" x14ac:dyDescent="0.4">
      <c r="X6721" s="20"/>
    </row>
    <row r="6722" spans="24:24" x14ac:dyDescent="0.4">
      <c r="X6722" s="20"/>
    </row>
    <row r="6723" spans="24:24" x14ac:dyDescent="0.4">
      <c r="X6723" s="20"/>
    </row>
    <row r="6724" spans="24:24" x14ac:dyDescent="0.4">
      <c r="X6724" s="20"/>
    </row>
    <row r="6725" spans="24:24" x14ac:dyDescent="0.4">
      <c r="X6725" s="20"/>
    </row>
    <row r="6726" spans="24:24" x14ac:dyDescent="0.4">
      <c r="X6726" s="20"/>
    </row>
    <row r="6727" spans="24:24" x14ac:dyDescent="0.4">
      <c r="X6727" s="20"/>
    </row>
    <row r="6728" spans="24:24" x14ac:dyDescent="0.4">
      <c r="X6728" s="20"/>
    </row>
    <row r="6729" spans="24:24" x14ac:dyDescent="0.4">
      <c r="X6729" s="20"/>
    </row>
    <row r="6730" spans="24:24" x14ac:dyDescent="0.4">
      <c r="X6730" s="20"/>
    </row>
    <row r="6731" spans="24:24" x14ac:dyDescent="0.4">
      <c r="X6731" s="20"/>
    </row>
    <row r="6732" spans="24:24" x14ac:dyDescent="0.4">
      <c r="X6732" s="20"/>
    </row>
    <row r="6733" spans="24:24" x14ac:dyDescent="0.4">
      <c r="X6733" s="20"/>
    </row>
    <row r="6734" spans="24:24" x14ac:dyDescent="0.4">
      <c r="X6734" s="20"/>
    </row>
    <row r="6735" spans="24:24" x14ac:dyDescent="0.4">
      <c r="X6735" s="20"/>
    </row>
    <row r="6736" spans="24:24" x14ac:dyDescent="0.4">
      <c r="X6736" s="20"/>
    </row>
    <row r="6737" spans="24:24" x14ac:dyDescent="0.4">
      <c r="X6737" s="20"/>
    </row>
    <row r="6738" spans="24:24" x14ac:dyDescent="0.4">
      <c r="X6738" s="20"/>
    </row>
    <row r="6739" spans="24:24" x14ac:dyDescent="0.4">
      <c r="X6739" s="20"/>
    </row>
    <row r="6740" spans="24:24" x14ac:dyDescent="0.4">
      <c r="X6740" s="20"/>
    </row>
    <row r="6741" spans="24:24" x14ac:dyDescent="0.4">
      <c r="X6741" s="20"/>
    </row>
    <row r="6742" spans="24:24" x14ac:dyDescent="0.4">
      <c r="X6742" s="20"/>
    </row>
    <row r="6743" spans="24:24" x14ac:dyDescent="0.4">
      <c r="X6743" s="20"/>
    </row>
    <row r="6744" spans="24:24" x14ac:dyDescent="0.4">
      <c r="X6744" s="20"/>
    </row>
    <row r="6745" spans="24:24" x14ac:dyDescent="0.4">
      <c r="X6745" s="20"/>
    </row>
    <row r="6746" spans="24:24" x14ac:dyDescent="0.4">
      <c r="X6746" s="20"/>
    </row>
    <row r="6747" spans="24:24" x14ac:dyDescent="0.4">
      <c r="X6747" s="20"/>
    </row>
    <row r="6748" spans="24:24" x14ac:dyDescent="0.4">
      <c r="X6748" s="20"/>
    </row>
    <row r="6749" spans="24:24" x14ac:dyDescent="0.4">
      <c r="X6749" s="20"/>
    </row>
    <row r="6750" spans="24:24" x14ac:dyDescent="0.4">
      <c r="X6750" s="20"/>
    </row>
    <row r="6751" spans="24:24" x14ac:dyDescent="0.4">
      <c r="X6751" s="20"/>
    </row>
    <row r="6752" spans="24:24" x14ac:dyDescent="0.4">
      <c r="X6752" s="20"/>
    </row>
    <row r="6753" spans="24:24" x14ac:dyDescent="0.4">
      <c r="X6753" s="20"/>
    </row>
    <row r="6754" spans="24:24" x14ac:dyDescent="0.4">
      <c r="X6754" s="20"/>
    </row>
    <row r="6755" spans="24:24" x14ac:dyDescent="0.4">
      <c r="X6755" s="20"/>
    </row>
    <row r="6756" spans="24:24" x14ac:dyDescent="0.4">
      <c r="X6756" s="20"/>
    </row>
    <row r="6757" spans="24:24" x14ac:dyDescent="0.4">
      <c r="X6757" s="20"/>
    </row>
    <row r="6758" spans="24:24" x14ac:dyDescent="0.4">
      <c r="X6758" s="20"/>
    </row>
    <row r="6759" spans="24:24" x14ac:dyDescent="0.4">
      <c r="X6759" s="20"/>
    </row>
    <row r="6760" spans="24:24" x14ac:dyDescent="0.4">
      <c r="X6760" s="20"/>
    </row>
    <row r="6761" spans="24:24" x14ac:dyDescent="0.4">
      <c r="X6761" s="20"/>
    </row>
    <row r="6762" spans="24:24" x14ac:dyDescent="0.4">
      <c r="X6762" s="20"/>
    </row>
    <row r="6763" spans="24:24" x14ac:dyDescent="0.4">
      <c r="X6763" s="20"/>
    </row>
    <row r="6764" spans="24:24" x14ac:dyDescent="0.4">
      <c r="X6764" s="20"/>
    </row>
    <row r="6765" spans="24:24" x14ac:dyDescent="0.4">
      <c r="X6765" s="20"/>
    </row>
    <row r="6766" spans="24:24" x14ac:dyDescent="0.4">
      <c r="X6766" s="20"/>
    </row>
    <row r="6767" spans="24:24" x14ac:dyDescent="0.4">
      <c r="X6767" s="20"/>
    </row>
    <row r="6768" spans="24:24" x14ac:dyDescent="0.4">
      <c r="X6768" s="20"/>
    </row>
    <row r="6769" spans="24:24" x14ac:dyDescent="0.4">
      <c r="X6769" s="20"/>
    </row>
    <row r="6770" spans="24:24" x14ac:dyDescent="0.4">
      <c r="X6770" s="20"/>
    </row>
    <row r="6771" spans="24:24" x14ac:dyDescent="0.4">
      <c r="X6771" s="20"/>
    </row>
    <row r="6772" spans="24:24" x14ac:dyDescent="0.4">
      <c r="X6772" s="20"/>
    </row>
    <row r="6773" spans="24:24" x14ac:dyDescent="0.4">
      <c r="X6773" s="20"/>
    </row>
    <row r="6774" spans="24:24" x14ac:dyDescent="0.4">
      <c r="X6774" s="20"/>
    </row>
    <row r="6775" spans="24:24" x14ac:dyDescent="0.4">
      <c r="X6775" s="20"/>
    </row>
    <row r="6776" spans="24:24" x14ac:dyDescent="0.4">
      <c r="X6776" s="20"/>
    </row>
    <row r="6777" spans="24:24" x14ac:dyDescent="0.4">
      <c r="X6777" s="20"/>
    </row>
    <row r="6778" spans="24:24" x14ac:dyDescent="0.4">
      <c r="X6778" s="20"/>
    </row>
    <row r="6779" spans="24:24" x14ac:dyDescent="0.4">
      <c r="X6779" s="20"/>
    </row>
    <row r="6780" spans="24:24" x14ac:dyDescent="0.4">
      <c r="X6780" s="20"/>
    </row>
    <row r="6781" spans="24:24" x14ac:dyDescent="0.4">
      <c r="X6781" s="20"/>
    </row>
    <row r="6782" spans="24:24" x14ac:dyDescent="0.4">
      <c r="X6782" s="20"/>
    </row>
    <row r="6783" spans="24:24" x14ac:dyDescent="0.4">
      <c r="X6783" s="20"/>
    </row>
    <row r="6784" spans="24:24" x14ac:dyDescent="0.4">
      <c r="X6784" s="20"/>
    </row>
    <row r="6785" spans="24:24" x14ac:dyDescent="0.4">
      <c r="X6785" s="20"/>
    </row>
    <row r="6786" spans="24:24" x14ac:dyDescent="0.4">
      <c r="X6786" s="20"/>
    </row>
    <row r="6787" spans="24:24" x14ac:dyDescent="0.4">
      <c r="X6787" s="20"/>
    </row>
    <row r="6788" spans="24:24" x14ac:dyDescent="0.4">
      <c r="X6788" s="20"/>
    </row>
    <row r="6789" spans="24:24" x14ac:dyDescent="0.4">
      <c r="X6789" s="20"/>
    </row>
    <row r="6790" spans="24:24" x14ac:dyDescent="0.4">
      <c r="X6790" s="20"/>
    </row>
    <row r="6791" spans="24:24" x14ac:dyDescent="0.4">
      <c r="X6791" s="20"/>
    </row>
    <row r="6792" spans="24:24" x14ac:dyDescent="0.4">
      <c r="X6792" s="20"/>
    </row>
    <row r="6793" spans="24:24" x14ac:dyDescent="0.4">
      <c r="X6793" s="20"/>
    </row>
    <row r="6794" spans="24:24" x14ac:dyDescent="0.4">
      <c r="X6794" s="20"/>
    </row>
    <row r="6795" spans="24:24" x14ac:dyDescent="0.4">
      <c r="X6795" s="20"/>
    </row>
    <row r="6796" spans="24:24" x14ac:dyDescent="0.4">
      <c r="X6796" s="20"/>
    </row>
    <row r="6797" spans="24:24" x14ac:dyDescent="0.4">
      <c r="X6797" s="20"/>
    </row>
    <row r="6798" spans="24:24" x14ac:dyDescent="0.4">
      <c r="X6798" s="20"/>
    </row>
    <row r="6799" spans="24:24" x14ac:dyDescent="0.4">
      <c r="X6799" s="20"/>
    </row>
    <row r="6800" spans="24:24" x14ac:dyDescent="0.4">
      <c r="X6800" s="20"/>
    </row>
    <row r="6801" spans="24:24" x14ac:dyDescent="0.4">
      <c r="X6801" s="20"/>
    </row>
    <row r="6802" spans="24:24" x14ac:dyDescent="0.4">
      <c r="X6802" s="20"/>
    </row>
    <row r="6803" spans="24:24" x14ac:dyDescent="0.4">
      <c r="X6803" s="20"/>
    </row>
    <row r="6804" spans="24:24" x14ac:dyDescent="0.4">
      <c r="X6804" s="20"/>
    </row>
    <row r="6805" spans="24:24" x14ac:dyDescent="0.4">
      <c r="X6805" s="20"/>
    </row>
    <row r="6806" spans="24:24" x14ac:dyDescent="0.4">
      <c r="X6806" s="20"/>
    </row>
    <row r="6807" spans="24:24" x14ac:dyDescent="0.4">
      <c r="X6807" s="20"/>
    </row>
    <row r="6808" spans="24:24" x14ac:dyDescent="0.4">
      <c r="X6808" s="20"/>
    </row>
    <row r="6809" spans="24:24" x14ac:dyDescent="0.4">
      <c r="X6809" s="20"/>
    </row>
    <row r="6810" spans="24:24" x14ac:dyDescent="0.4">
      <c r="X6810" s="20"/>
    </row>
    <row r="6811" spans="24:24" x14ac:dyDescent="0.4">
      <c r="X6811" s="20"/>
    </row>
    <row r="6812" spans="24:24" x14ac:dyDescent="0.4">
      <c r="X6812" s="20"/>
    </row>
    <row r="6813" spans="24:24" x14ac:dyDescent="0.4">
      <c r="X6813" s="20"/>
    </row>
    <row r="6814" spans="24:24" x14ac:dyDescent="0.4">
      <c r="X6814" s="20"/>
    </row>
    <row r="6815" spans="24:24" x14ac:dyDescent="0.4">
      <c r="X6815" s="20"/>
    </row>
    <row r="6816" spans="24:24" x14ac:dyDescent="0.4">
      <c r="X6816" s="20"/>
    </row>
    <row r="6817" spans="24:24" x14ac:dyDescent="0.4">
      <c r="X6817" s="20"/>
    </row>
    <row r="6818" spans="24:24" x14ac:dyDescent="0.4">
      <c r="X6818" s="20"/>
    </row>
    <row r="6819" spans="24:24" x14ac:dyDescent="0.4">
      <c r="X6819" s="20"/>
    </row>
    <row r="6820" spans="24:24" x14ac:dyDescent="0.4">
      <c r="X6820" s="20"/>
    </row>
    <row r="6821" spans="24:24" x14ac:dyDescent="0.4">
      <c r="X6821" s="20"/>
    </row>
    <row r="6822" spans="24:24" x14ac:dyDescent="0.4">
      <c r="X6822" s="20"/>
    </row>
    <row r="6823" spans="24:24" x14ac:dyDescent="0.4">
      <c r="X6823" s="20"/>
    </row>
    <row r="6824" spans="24:24" x14ac:dyDescent="0.4">
      <c r="X6824" s="20"/>
    </row>
    <row r="6825" spans="24:24" x14ac:dyDescent="0.4">
      <c r="X6825" s="20"/>
    </row>
    <row r="6826" spans="24:24" x14ac:dyDescent="0.4">
      <c r="X6826" s="20"/>
    </row>
    <row r="6827" spans="24:24" x14ac:dyDescent="0.4">
      <c r="X6827" s="20"/>
    </row>
    <row r="6828" spans="24:24" x14ac:dyDescent="0.4">
      <c r="X6828" s="20"/>
    </row>
    <row r="6829" spans="24:24" x14ac:dyDescent="0.4">
      <c r="X6829" s="20"/>
    </row>
    <row r="6830" spans="24:24" x14ac:dyDescent="0.4">
      <c r="X6830" s="20"/>
    </row>
    <row r="6831" spans="24:24" x14ac:dyDescent="0.4">
      <c r="X6831" s="20"/>
    </row>
    <row r="6832" spans="24:24" x14ac:dyDescent="0.4">
      <c r="X6832" s="20"/>
    </row>
    <row r="6833" spans="24:24" x14ac:dyDescent="0.4">
      <c r="X6833" s="20"/>
    </row>
    <row r="6834" spans="24:24" x14ac:dyDescent="0.4">
      <c r="X6834" s="20"/>
    </row>
    <row r="6835" spans="24:24" x14ac:dyDescent="0.4">
      <c r="X6835" s="20"/>
    </row>
    <row r="6836" spans="24:24" x14ac:dyDescent="0.4">
      <c r="X6836" s="20"/>
    </row>
    <row r="6837" spans="24:24" x14ac:dyDescent="0.4">
      <c r="X6837" s="20"/>
    </row>
    <row r="6838" spans="24:24" x14ac:dyDescent="0.4">
      <c r="X6838" s="20"/>
    </row>
    <row r="6839" spans="24:24" x14ac:dyDescent="0.4">
      <c r="X6839" s="20"/>
    </row>
    <row r="6840" spans="24:24" x14ac:dyDescent="0.4">
      <c r="X6840" s="20"/>
    </row>
    <row r="6841" spans="24:24" x14ac:dyDescent="0.4">
      <c r="X6841" s="20"/>
    </row>
    <row r="6842" spans="24:24" x14ac:dyDescent="0.4">
      <c r="X6842" s="20"/>
    </row>
    <row r="6843" spans="24:24" x14ac:dyDescent="0.4">
      <c r="X6843" s="20"/>
    </row>
    <row r="6844" spans="24:24" x14ac:dyDescent="0.4">
      <c r="X6844" s="20"/>
    </row>
    <row r="6845" spans="24:24" x14ac:dyDescent="0.4">
      <c r="X6845" s="20"/>
    </row>
    <row r="6846" spans="24:24" x14ac:dyDescent="0.4">
      <c r="X6846" s="20"/>
    </row>
    <row r="6847" spans="24:24" x14ac:dyDescent="0.4">
      <c r="X6847" s="20"/>
    </row>
    <row r="6848" spans="24:24" x14ac:dyDescent="0.4">
      <c r="X6848" s="20"/>
    </row>
    <row r="6849" spans="24:24" x14ac:dyDescent="0.4">
      <c r="X6849" s="20"/>
    </row>
    <row r="6850" spans="24:24" x14ac:dyDescent="0.4">
      <c r="X6850" s="20"/>
    </row>
    <row r="6851" spans="24:24" x14ac:dyDescent="0.4">
      <c r="X6851" s="20"/>
    </row>
    <row r="6852" spans="24:24" x14ac:dyDescent="0.4">
      <c r="X6852" s="20"/>
    </row>
    <row r="6853" spans="24:24" x14ac:dyDescent="0.4">
      <c r="X6853" s="20"/>
    </row>
    <row r="6854" spans="24:24" x14ac:dyDescent="0.4">
      <c r="X6854" s="20"/>
    </row>
    <row r="6855" spans="24:24" x14ac:dyDescent="0.4">
      <c r="X6855" s="20"/>
    </row>
    <row r="6856" spans="24:24" x14ac:dyDescent="0.4">
      <c r="X6856" s="20"/>
    </row>
    <row r="6857" spans="24:24" x14ac:dyDescent="0.4">
      <c r="X6857" s="20"/>
    </row>
    <row r="6858" spans="24:24" x14ac:dyDescent="0.4">
      <c r="X6858" s="20"/>
    </row>
    <row r="6859" spans="24:24" x14ac:dyDescent="0.4">
      <c r="X6859" s="20"/>
    </row>
    <row r="6860" spans="24:24" x14ac:dyDescent="0.4">
      <c r="X6860" s="20"/>
    </row>
    <row r="6861" spans="24:24" x14ac:dyDescent="0.4">
      <c r="X6861" s="20"/>
    </row>
    <row r="6862" spans="24:24" x14ac:dyDescent="0.4">
      <c r="X6862" s="20"/>
    </row>
    <row r="6863" spans="24:24" x14ac:dyDescent="0.4">
      <c r="X6863" s="20"/>
    </row>
    <row r="6864" spans="24:24" x14ac:dyDescent="0.4">
      <c r="X6864" s="20"/>
    </row>
    <row r="6865" spans="24:24" x14ac:dyDescent="0.4">
      <c r="X6865" s="20"/>
    </row>
    <row r="6866" spans="24:24" x14ac:dyDescent="0.4">
      <c r="X6866" s="20"/>
    </row>
    <row r="6867" spans="24:24" x14ac:dyDescent="0.4">
      <c r="X6867" s="20"/>
    </row>
    <row r="6868" spans="24:24" x14ac:dyDescent="0.4">
      <c r="X6868" s="20"/>
    </row>
    <row r="6869" spans="24:24" x14ac:dyDescent="0.4">
      <c r="X6869" s="20"/>
    </row>
    <row r="6870" spans="24:24" x14ac:dyDescent="0.4">
      <c r="X6870" s="20"/>
    </row>
    <row r="6871" spans="24:24" x14ac:dyDescent="0.4">
      <c r="X6871" s="20"/>
    </row>
    <row r="6872" spans="24:24" x14ac:dyDescent="0.4">
      <c r="X6872" s="20"/>
    </row>
    <row r="6873" spans="24:24" x14ac:dyDescent="0.4">
      <c r="X6873" s="20"/>
    </row>
    <row r="6874" spans="24:24" x14ac:dyDescent="0.4">
      <c r="X6874" s="20"/>
    </row>
    <row r="6875" spans="24:24" x14ac:dyDescent="0.4">
      <c r="X6875" s="20"/>
    </row>
    <row r="6876" spans="24:24" x14ac:dyDescent="0.4">
      <c r="X6876" s="20"/>
    </row>
    <row r="6877" spans="24:24" x14ac:dyDescent="0.4">
      <c r="X6877" s="20"/>
    </row>
    <row r="6878" spans="24:24" x14ac:dyDescent="0.4">
      <c r="X6878" s="20"/>
    </row>
    <row r="6879" spans="24:24" x14ac:dyDescent="0.4">
      <c r="X6879" s="20"/>
    </row>
    <row r="6880" spans="24:24" x14ac:dyDescent="0.4">
      <c r="X6880" s="20"/>
    </row>
    <row r="6881" spans="24:24" x14ac:dyDescent="0.4">
      <c r="X6881" s="20"/>
    </row>
    <row r="6882" spans="24:24" x14ac:dyDescent="0.4">
      <c r="X6882" s="20"/>
    </row>
    <row r="6883" spans="24:24" x14ac:dyDescent="0.4">
      <c r="X6883" s="20"/>
    </row>
    <row r="6884" spans="24:24" x14ac:dyDescent="0.4">
      <c r="X6884" s="20"/>
    </row>
    <row r="6885" spans="24:24" x14ac:dyDescent="0.4">
      <c r="X6885" s="20"/>
    </row>
    <row r="6886" spans="24:24" x14ac:dyDescent="0.4">
      <c r="X6886" s="20"/>
    </row>
    <row r="6887" spans="24:24" x14ac:dyDescent="0.4">
      <c r="X6887" s="20"/>
    </row>
    <row r="6888" spans="24:24" x14ac:dyDescent="0.4">
      <c r="X6888" s="20"/>
    </row>
    <row r="6889" spans="24:24" x14ac:dyDescent="0.4">
      <c r="X6889" s="20"/>
    </row>
    <row r="6890" spans="24:24" x14ac:dyDescent="0.4">
      <c r="X6890" s="20"/>
    </row>
    <row r="6891" spans="24:24" x14ac:dyDescent="0.4">
      <c r="X6891" s="20"/>
    </row>
    <row r="6892" spans="24:24" x14ac:dyDescent="0.4">
      <c r="X6892" s="20"/>
    </row>
    <row r="6893" spans="24:24" x14ac:dyDescent="0.4">
      <c r="X6893" s="20"/>
    </row>
    <row r="6894" spans="24:24" x14ac:dyDescent="0.4">
      <c r="X6894" s="20"/>
    </row>
    <row r="6895" spans="24:24" x14ac:dyDescent="0.4">
      <c r="X6895" s="20"/>
    </row>
    <row r="6896" spans="24:24" x14ac:dyDescent="0.4">
      <c r="X6896" s="20"/>
    </row>
    <row r="6897" spans="24:24" x14ac:dyDescent="0.4">
      <c r="X6897" s="20"/>
    </row>
    <row r="6898" spans="24:24" x14ac:dyDescent="0.4">
      <c r="X6898" s="20"/>
    </row>
    <row r="6899" spans="24:24" x14ac:dyDescent="0.4">
      <c r="X6899" s="20"/>
    </row>
    <row r="6900" spans="24:24" x14ac:dyDescent="0.4">
      <c r="X6900" s="20"/>
    </row>
    <row r="6901" spans="24:24" x14ac:dyDescent="0.4">
      <c r="X6901" s="20"/>
    </row>
    <row r="6902" spans="24:24" x14ac:dyDescent="0.4">
      <c r="X6902" s="20"/>
    </row>
    <row r="6903" spans="24:24" x14ac:dyDescent="0.4">
      <c r="X6903" s="20"/>
    </row>
    <row r="6904" spans="24:24" x14ac:dyDescent="0.4">
      <c r="X6904" s="20"/>
    </row>
    <row r="6905" spans="24:24" x14ac:dyDescent="0.4">
      <c r="X6905" s="20"/>
    </row>
    <row r="6906" spans="24:24" x14ac:dyDescent="0.4">
      <c r="X6906" s="20"/>
    </row>
    <row r="6907" spans="24:24" x14ac:dyDescent="0.4">
      <c r="X6907" s="20"/>
    </row>
    <row r="6908" spans="24:24" x14ac:dyDescent="0.4">
      <c r="X6908" s="20"/>
    </row>
    <row r="6909" spans="24:24" x14ac:dyDescent="0.4">
      <c r="X6909" s="20"/>
    </row>
    <row r="6910" spans="24:24" x14ac:dyDescent="0.4">
      <c r="X6910" s="20"/>
    </row>
    <row r="6911" spans="24:24" x14ac:dyDescent="0.4">
      <c r="X6911" s="20"/>
    </row>
    <row r="6912" spans="24:24" x14ac:dyDescent="0.4">
      <c r="X6912" s="20"/>
    </row>
    <row r="6913" spans="24:24" x14ac:dyDescent="0.4">
      <c r="X6913" s="20"/>
    </row>
    <row r="6914" spans="24:24" x14ac:dyDescent="0.4">
      <c r="X6914" s="20"/>
    </row>
    <row r="6915" spans="24:24" x14ac:dyDescent="0.4">
      <c r="X6915" s="20"/>
    </row>
    <row r="6916" spans="24:24" x14ac:dyDescent="0.4">
      <c r="X6916" s="20"/>
    </row>
    <row r="6917" spans="24:24" x14ac:dyDescent="0.4">
      <c r="X6917" s="20"/>
    </row>
    <row r="6918" spans="24:24" x14ac:dyDescent="0.4">
      <c r="X6918" s="20"/>
    </row>
    <row r="6919" spans="24:24" x14ac:dyDescent="0.4">
      <c r="X6919" s="20"/>
    </row>
    <row r="6920" spans="24:24" x14ac:dyDescent="0.4">
      <c r="X6920" s="20"/>
    </row>
    <row r="6921" spans="24:24" x14ac:dyDescent="0.4">
      <c r="X6921" s="20"/>
    </row>
    <row r="6922" spans="24:24" x14ac:dyDescent="0.4">
      <c r="X6922" s="20"/>
    </row>
    <row r="6923" spans="24:24" x14ac:dyDescent="0.4">
      <c r="X6923" s="20"/>
    </row>
    <row r="6924" spans="24:24" x14ac:dyDescent="0.4">
      <c r="X6924" s="20"/>
    </row>
    <row r="6925" spans="24:24" x14ac:dyDescent="0.4">
      <c r="X6925" s="20"/>
    </row>
    <row r="6926" spans="24:24" x14ac:dyDescent="0.4">
      <c r="X6926" s="20"/>
    </row>
    <row r="6927" spans="24:24" x14ac:dyDescent="0.4">
      <c r="X6927" s="20"/>
    </row>
    <row r="6928" spans="24:24" x14ac:dyDescent="0.4">
      <c r="X6928" s="20"/>
    </row>
    <row r="6929" spans="24:24" x14ac:dyDescent="0.4">
      <c r="X6929" s="20"/>
    </row>
    <row r="6930" spans="24:24" x14ac:dyDescent="0.4">
      <c r="X6930" s="20"/>
    </row>
    <row r="6931" spans="24:24" x14ac:dyDescent="0.4">
      <c r="X6931" s="20"/>
    </row>
    <row r="6932" spans="24:24" x14ac:dyDescent="0.4">
      <c r="X6932" s="20"/>
    </row>
    <row r="6933" spans="24:24" x14ac:dyDescent="0.4">
      <c r="X6933" s="20"/>
    </row>
    <row r="6934" spans="24:24" x14ac:dyDescent="0.4">
      <c r="X6934" s="20"/>
    </row>
    <row r="6935" spans="24:24" x14ac:dyDescent="0.4">
      <c r="X6935" s="20"/>
    </row>
    <row r="6936" spans="24:24" x14ac:dyDescent="0.4">
      <c r="X6936" s="20"/>
    </row>
    <row r="6937" spans="24:24" x14ac:dyDescent="0.4">
      <c r="X6937" s="20"/>
    </row>
    <row r="6938" spans="24:24" x14ac:dyDescent="0.4">
      <c r="X6938" s="20"/>
    </row>
    <row r="6939" spans="24:24" x14ac:dyDescent="0.4">
      <c r="X6939" s="20"/>
    </row>
    <row r="6940" spans="24:24" x14ac:dyDescent="0.4">
      <c r="X6940" s="20"/>
    </row>
    <row r="6941" spans="24:24" x14ac:dyDescent="0.4">
      <c r="X6941" s="20"/>
    </row>
    <row r="6942" spans="24:24" x14ac:dyDescent="0.4">
      <c r="X6942" s="20"/>
    </row>
    <row r="6943" spans="24:24" x14ac:dyDescent="0.4">
      <c r="X6943" s="20"/>
    </row>
    <row r="6944" spans="24:24" x14ac:dyDescent="0.4">
      <c r="X6944" s="20"/>
    </row>
    <row r="6945" spans="24:24" x14ac:dyDescent="0.4">
      <c r="X6945" s="20"/>
    </row>
    <row r="6946" spans="24:24" x14ac:dyDescent="0.4">
      <c r="X6946" s="20"/>
    </row>
    <row r="6947" spans="24:24" x14ac:dyDescent="0.4">
      <c r="X6947" s="20"/>
    </row>
    <row r="6948" spans="24:24" x14ac:dyDescent="0.4">
      <c r="X6948" s="20"/>
    </row>
    <row r="6949" spans="24:24" x14ac:dyDescent="0.4">
      <c r="X6949" s="20"/>
    </row>
    <row r="6950" spans="24:24" x14ac:dyDescent="0.4">
      <c r="X6950" s="20"/>
    </row>
    <row r="6951" spans="24:24" x14ac:dyDescent="0.4">
      <c r="X6951" s="20"/>
    </row>
    <row r="6952" spans="24:24" x14ac:dyDescent="0.4">
      <c r="X6952" s="20"/>
    </row>
    <row r="6953" spans="24:24" x14ac:dyDescent="0.4">
      <c r="X6953" s="20"/>
    </row>
    <row r="6954" spans="24:24" x14ac:dyDescent="0.4">
      <c r="X6954" s="20"/>
    </row>
    <row r="6955" spans="24:24" x14ac:dyDescent="0.4">
      <c r="X6955" s="20"/>
    </row>
    <row r="6956" spans="24:24" x14ac:dyDescent="0.4">
      <c r="X6956" s="20"/>
    </row>
    <row r="6957" spans="24:24" x14ac:dyDescent="0.4">
      <c r="X6957" s="20"/>
    </row>
    <row r="6958" spans="24:24" x14ac:dyDescent="0.4">
      <c r="X6958" s="20"/>
    </row>
    <row r="6959" spans="24:24" x14ac:dyDescent="0.4">
      <c r="X6959" s="20"/>
    </row>
    <row r="6960" spans="24:24" x14ac:dyDescent="0.4">
      <c r="X6960" s="20"/>
    </row>
    <row r="6961" spans="24:24" x14ac:dyDescent="0.4">
      <c r="X6961" s="20"/>
    </row>
    <row r="6962" spans="24:24" x14ac:dyDescent="0.4">
      <c r="X6962" s="20"/>
    </row>
    <row r="6963" spans="24:24" x14ac:dyDescent="0.4">
      <c r="X6963" s="20"/>
    </row>
    <row r="6964" spans="24:24" x14ac:dyDescent="0.4">
      <c r="X6964" s="20"/>
    </row>
    <row r="6965" spans="24:24" x14ac:dyDescent="0.4">
      <c r="X6965" s="20"/>
    </row>
    <row r="6966" spans="24:24" x14ac:dyDescent="0.4">
      <c r="X6966" s="20"/>
    </row>
    <row r="6967" spans="24:24" x14ac:dyDescent="0.4">
      <c r="X6967" s="20"/>
    </row>
    <row r="6968" spans="24:24" x14ac:dyDescent="0.4">
      <c r="X6968" s="20"/>
    </row>
    <row r="6969" spans="24:24" x14ac:dyDescent="0.4">
      <c r="X6969" s="20"/>
    </row>
    <row r="6970" spans="24:24" x14ac:dyDescent="0.4">
      <c r="X6970" s="20"/>
    </row>
    <row r="6971" spans="24:24" x14ac:dyDescent="0.4">
      <c r="X6971" s="20"/>
    </row>
    <row r="6972" spans="24:24" x14ac:dyDescent="0.4">
      <c r="X6972" s="20"/>
    </row>
    <row r="6973" spans="24:24" x14ac:dyDescent="0.4">
      <c r="X6973" s="20"/>
    </row>
    <row r="6974" spans="24:24" x14ac:dyDescent="0.4">
      <c r="X6974" s="20"/>
    </row>
    <row r="6975" spans="24:24" x14ac:dyDescent="0.4">
      <c r="X6975" s="20"/>
    </row>
    <row r="6976" spans="24:24" x14ac:dyDescent="0.4">
      <c r="X6976" s="20"/>
    </row>
    <row r="6977" spans="24:24" x14ac:dyDescent="0.4">
      <c r="X6977" s="20"/>
    </row>
    <row r="6978" spans="24:24" x14ac:dyDescent="0.4">
      <c r="X6978" s="20"/>
    </row>
    <row r="6979" spans="24:24" x14ac:dyDescent="0.4">
      <c r="X6979" s="20"/>
    </row>
    <row r="6980" spans="24:24" x14ac:dyDescent="0.4">
      <c r="X6980" s="20"/>
    </row>
    <row r="6981" spans="24:24" x14ac:dyDescent="0.4">
      <c r="X6981" s="20"/>
    </row>
    <row r="6982" spans="24:24" x14ac:dyDescent="0.4">
      <c r="X6982" s="20"/>
    </row>
    <row r="6983" spans="24:24" x14ac:dyDescent="0.4">
      <c r="X6983" s="20"/>
    </row>
    <row r="6984" spans="24:24" x14ac:dyDescent="0.4">
      <c r="X6984" s="20"/>
    </row>
    <row r="6985" spans="24:24" x14ac:dyDescent="0.4">
      <c r="X6985" s="20"/>
    </row>
    <row r="6986" spans="24:24" x14ac:dyDescent="0.4">
      <c r="X6986" s="20"/>
    </row>
    <row r="6987" spans="24:24" x14ac:dyDescent="0.4">
      <c r="X6987" s="20"/>
    </row>
    <row r="6988" spans="24:24" x14ac:dyDescent="0.4">
      <c r="X6988" s="20"/>
    </row>
    <row r="6989" spans="24:24" x14ac:dyDescent="0.4">
      <c r="X6989" s="20"/>
    </row>
    <row r="6990" spans="24:24" x14ac:dyDescent="0.4">
      <c r="X6990" s="20"/>
    </row>
    <row r="6991" spans="24:24" x14ac:dyDescent="0.4">
      <c r="X6991" s="20"/>
    </row>
    <row r="6992" spans="24:24" x14ac:dyDescent="0.4">
      <c r="X6992" s="20"/>
    </row>
    <row r="6993" spans="24:24" x14ac:dyDescent="0.4">
      <c r="X6993" s="20"/>
    </row>
    <row r="6994" spans="24:24" x14ac:dyDescent="0.4">
      <c r="X6994" s="20"/>
    </row>
    <row r="6995" spans="24:24" x14ac:dyDescent="0.4">
      <c r="X6995" s="20"/>
    </row>
    <row r="6996" spans="24:24" x14ac:dyDescent="0.4">
      <c r="X6996" s="20"/>
    </row>
    <row r="6997" spans="24:24" x14ac:dyDescent="0.4">
      <c r="X6997" s="20"/>
    </row>
    <row r="6998" spans="24:24" x14ac:dyDescent="0.4">
      <c r="X6998" s="20"/>
    </row>
    <row r="6999" spans="24:24" x14ac:dyDescent="0.4">
      <c r="X6999" s="20"/>
    </row>
    <row r="7000" spans="24:24" x14ac:dyDescent="0.4">
      <c r="X7000" s="20"/>
    </row>
    <row r="7001" spans="24:24" x14ac:dyDescent="0.4">
      <c r="X7001" s="20"/>
    </row>
    <row r="7002" spans="24:24" x14ac:dyDescent="0.4">
      <c r="X7002" s="20"/>
    </row>
    <row r="7003" spans="24:24" x14ac:dyDescent="0.4">
      <c r="X7003" s="20"/>
    </row>
    <row r="7004" spans="24:24" x14ac:dyDescent="0.4">
      <c r="X7004" s="20"/>
    </row>
    <row r="7005" spans="24:24" x14ac:dyDescent="0.4">
      <c r="X7005" s="20"/>
    </row>
    <row r="7006" spans="24:24" x14ac:dyDescent="0.4">
      <c r="X7006" s="20"/>
    </row>
    <row r="7007" spans="24:24" x14ac:dyDescent="0.4">
      <c r="X7007" s="20"/>
    </row>
    <row r="7008" spans="24:24" x14ac:dyDescent="0.4">
      <c r="X7008" s="20"/>
    </row>
    <row r="7009" spans="24:24" x14ac:dyDescent="0.4">
      <c r="X7009" s="20"/>
    </row>
    <row r="7010" spans="24:24" x14ac:dyDescent="0.4">
      <c r="X7010" s="20"/>
    </row>
    <row r="7011" spans="24:24" x14ac:dyDescent="0.4">
      <c r="X7011" s="20"/>
    </row>
    <row r="7012" spans="24:24" x14ac:dyDescent="0.4">
      <c r="X7012" s="20"/>
    </row>
    <row r="7013" spans="24:24" x14ac:dyDescent="0.4">
      <c r="X7013" s="20"/>
    </row>
    <row r="7014" spans="24:24" x14ac:dyDescent="0.4">
      <c r="X7014" s="20"/>
    </row>
    <row r="7015" spans="24:24" x14ac:dyDescent="0.4">
      <c r="X7015" s="20"/>
    </row>
    <row r="7016" spans="24:24" x14ac:dyDescent="0.4">
      <c r="X7016" s="20"/>
    </row>
    <row r="7017" spans="24:24" x14ac:dyDescent="0.4">
      <c r="X7017" s="20"/>
    </row>
    <row r="7018" spans="24:24" x14ac:dyDescent="0.4">
      <c r="X7018" s="20"/>
    </row>
    <row r="7019" spans="24:24" x14ac:dyDescent="0.4">
      <c r="X7019" s="20"/>
    </row>
    <row r="7020" spans="24:24" x14ac:dyDescent="0.4">
      <c r="X7020" s="20"/>
    </row>
    <row r="7021" spans="24:24" x14ac:dyDescent="0.4">
      <c r="X7021" s="20"/>
    </row>
    <row r="7022" spans="24:24" x14ac:dyDescent="0.4">
      <c r="X7022" s="20"/>
    </row>
    <row r="7023" spans="24:24" x14ac:dyDescent="0.4">
      <c r="X7023" s="20"/>
    </row>
    <row r="7024" spans="24:24" x14ac:dyDescent="0.4">
      <c r="X7024" s="20"/>
    </row>
    <row r="7025" spans="24:24" x14ac:dyDescent="0.4">
      <c r="X7025" s="20"/>
    </row>
    <row r="7026" spans="24:24" x14ac:dyDescent="0.4">
      <c r="X7026" s="20"/>
    </row>
    <row r="7027" spans="24:24" x14ac:dyDescent="0.4">
      <c r="X7027" s="20"/>
    </row>
    <row r="7028" spans="24:24" x14ac:dyDescent="0.4">
      <c r="X7028" s="20"/>
    </row>
    <row r="7029" spans="24:24" x14ac:dyDescent="0.4">
      <c r="X7029" s="20"/>
    </row>
    <row r="7030" spans="24:24" x14ac:dyDescent="0.4">
      <c r="X7030" s="20"/>
    </row>
    <row r="7031" spans="24:24" x14ac:dyDescent="0.4">
      <c r="X7031" s="20"/>
    </row>
    <row r="7032" spans="24:24" x14ac:dyDescent="0.4">
      <c r="X7032" s="20"/>
    </row>
    <row r="7033" spans="24:24" x14ac:dyDescent="0.4">
      <c r="X7033" s="20"/>
    </row>
    <row r="7034" spans="24:24" x14ac:dyDescent="0.4">
      <c r="X7034" s="20"/>
    </row>
    <row r="7035" spans="24:24" x14ac:dyDescent="0.4">
      <c r="X7035" s="20"/>
    </row>
    <row r="7036" spans="24:24" x14ac:dyDescent="0.4">
      <c r="X7036" s="20"/>
    </row>
    <row r="7037" spans="24:24" x14ac:dyDescent="0.4">
      <c r="X7037" s="20"/>
    </row>
    <row r="7038" spans="24:24" x14ac:dyDescent="0.4">
      <c r="X7038" s="20"/>
    </row>
    <row r="7039" spans="24:24" x14ac:dyDescent="0.4">
      <c r="X7039" s="20"/>
    </row>
    <row r="7040" spans="24:24" x14ac:dyDescent="0.4">
      <c r="X7040" s="20"/>
    </row>
    <row r="7041" spans="24:24" x14ac:dyDescent="0.4">
      <c r="X7041" s="20"/>
    </row>
    <row r="7042" spans="24:24" x14ac:dyDescent="0.4">
      <c r="X7042" s="20"/>
    </row>
    <row r="7043" spans="24:24" x14ac:dyDescent="0.4">
      <c r="X7043" s="20"/>
    </row>
    <row r="7044" spans="24:24" x14ac:dyDescent="0.4">
      <c r="X7044" s="20"/>
    </row>
    <row r="7045" spans="24:24" x14ac:dyDescent="0.4">
      <c r="X7045" s="20"/>
    </row>
    <row r="7046" spans="24:24" x14ac:dyDescent="0.4">
      <c r="X7046" s="20"/>
    </row>
    <row r="7047" spans="24:24" x14ac:dyDescent="0.4">
      <c r="X7047" s="20"/>
    </row>
    <row r="7048" spans="24:24" x14ac:dyDescent="0.4">
      <c r="X7048" s="20"/>
    </row>
    <row r="7049" spans="24:24" x14ac:dyDescent="0.4">
      <c r="X7049" s="20"/>
    </row>
    <row r="7050" spans="24:24" x14ac:dyDescent="0.4">
      <c r="X7050" s="20"/>
    </row>
    <row r="7051" spans="24:24" x14ac:dyDescent="0.4">
      <c r="X7051" s="20"/>
    </row>
    <row r="7052" spans="24:24" x14ac:dyDescent="0.4">
      <c r="X7052" s="20"/>
    </row>
    <row r="7053" spans="24:24" x14ac:dyDescent="0.4">
      <c r="X7053" s="20"/>
    </row>
    <row r="7054" spans="24:24" x14ac:dyDescent="0.4">
      <c r="X7054" s="20"/>
    </row>
    <row r="7055" spans="24:24" x14ac:dyDescent="0.4">
      <c r="X7055" s="20"/>
    </row>
    <row r="7056" spans="24:24" x14ac:dyDescent="0.4">
      <c r="X7056" s="20"/>
    </row>
    <row r="7057" spans="24:24" x14ac:dyDescent="0.4">
      <c r="X7057" s="20"/>
    </row>
    <row r="7058" spans="24:24" x14ac:dyDescent="0.4">
      <c r="X7058" s="20"/>
    </row>
    <row r="7059" spans="24:24" x14ac:dyDescent="0.4">
      <c r="X7059" s="20"/>
    </row>
    <row r="7060" spans="24:24" x14ac:dyDescent="0.4">
      <c r="X7060" s="20"/>
    </row>
    <row r="7061" spans="24:24" x14ac:dyDescent="0.4">
      <c r="X7061" s="20"/>
    </row>
    <row r="7062" spans="24:24" x14ac:dyDescent="0.4">
      <c r="X7062" s="20"/>
    </row>
    <row r="7063" spans="24:24" x14ac:dyDescent="0.4">
      <c r="X7063" s="20"/>
    </row>
    <row r="7064" spans="24:24" x14ac:dyDescent="0.4">
      <c r="X7064" s="20"/>
    </row>
    <row r="7065" spans="24:24" x14ac:dyDescent="0.4">
      <c r="X7065" s="20"/>
    </row>
    <row r="7066" spans="24:24" x14ac:dyDescent="0.4">
      <c r="X7066" s="20"/>
    </row>
    <row r="7067" spans="24:24" x14ac:dyDescent="0.4">
      <c r="X7067" s="20"/>
    </row>
    <row r="7068" spans="24:24" x14ac:dyDescent="0.4">
      <c r="X7068" s="20"/>
    </row>
    <row r="7069" spans="24:24" x14ac:dyDescent="0.4">
      <c r="X7069" s="20"/>
    </row>
    <row r="7070" spans="24:24" x14ac:dyDescent="0.4">
      <c r="X7070" s="20"/>
    </row>
    <row r="7071" spans="24:24" x14ac:dyDescent="0.4">
      <c r="X7071" s="20"/>
    </row>
    <row r="7072" spans="24:24" x14ac:dyDescent="0.4">
      <c r="X7072" s="20"/>
    </row>
    <row r="7073" spans="24:24" x14ac:dyDescent="0.4">
      <c r="X7073" s="20"/>
    </row>
    <row r="7074" spans="24:24" x14ac:dyDescent="0.4">
      <c r="X7074" s="20"/>
    </row>
    <row r="7075" spans="24:24" x14ac:dyDescent="0.4">
      <c r="X7075" s="20"/>
    </row>
    <row r="7076" spans="24:24" x14ac:dyDescent="0.4">
      <c r="X7076" s="20"/>
    </row>
    <row r="7077" spans="24:24" x14ac:dyDescent="0.4">
      <c r="X7077" s="20"/>
    </row>
    <row r="7078" spans="24:24" x14ac:dyDescent="0.4">
      <c r="X7078" s="20"/>
    </row>
    <row r="7079" spans="24:24" x14ac:dyDescent="0.4">
      <c r="X7079" s="20"/>
    </row>
    <row r="7080" spans="24:24" x14ac:dyDescent="0.4">
      <c r="X7080" s="20"/>
    </row>
    <row r="7081" spans="24:24" x14ac:dyDescent="0.4">
      <c r="X7081" s="20"/>
    </row>
    <row r="7082" spans="24:24" x14ac:dyDescent="0.4">
      <c r="X7082" s="20"/>
    </row>
    <row r="7083" spans="24:24" x14ac:dyDescent="0.4">
      <c r="X7083" s="20"/>
    </row>
    <row r="7084" spans="24:24" x14ac:dyDescent="0.4">
      <c r="X7084" s="20"/>
    </row>
    <row r="7085" spans="24:24" x14ac:dyDescent="0.4">
      <c r="X7085" s="20"/>
    </row>
    <row r="7086" spans="24:24" x14ac:dyDescent="0.4">
      <c r="X7086" s="20"/>
    </row>
    <row r="7087" spans="24:24" x14ac:dyDescent="0.4">
      <c r="X7087" s="20"/>
    </row>
    <row r="7088" spans="24:24" x14ac:dyDescent="0.4">
      <c r="X7088" s="20"/>
    </row>
    <row r="7089" spans="24:24" x14ac:dyDescent="0.4">
      <c r="X7089" s="20"/>
    </row>
    <row r="7090" spans="24:24" x14ac:dyDescent="0.4">
      <c r="X7090" s="20"/>
    </row>
    <row r="7091" spans="24:24" x14ac:dyDescent="0.4">
      <c r="X7091" s="20"/>
    </row>
    <row r="7092" spans="24:24" x14ac:dyDescent="0.4">
      <c r="X7092" s="20"/>
    </row>
    <row r="7093" spans="24:24" x14ac:dyDescent="0.4">
      <c r="X7093" s="20"/>
    </row>
    <row r="7094" spans="24:24" x14ac:dyDescent="0.4">
      <c r="X7094" s="20"/>
    </row>
    <row r="7095" spans="24:24" x14ac:dyDescent="0.4">
      <c r="X7095" s="20"/>
    </row>
    <row r="7096" spans="24:24" x14ac:dyDescent="0.4">
      <c r="X7096" s="20"/>
    </row>
    <row r="7097" spans="24:24" x14ac:dyDescent="0.4">
      <c r="X7097" s="20"/>
    </row>
    <row r="7098" spans="24:24" x14ac:dyDescent="0.4">
      <c r="X7098" s="20"/>
    </row>
    <row r="7099" spans="24:24" x14ac:dyDescent="0.4">
      <c r="X7099" s="20"/>
    </row>
    <row r="7100" spans="24:24" x14ac:dyDescent="0.4">
      <c r="X7100" s="20"/>
    </row>
    <row r="7101" spans="24:24" x14ac:dyDescent="0.4">
      <c r="X7101" s="20"/>
    </row>
    <row r="7102" spans="24:24" x14ac:dyDescent="0.4">
      <c r="X7102" s="20"/>
    </row>
    <row r="7103" spans="24:24" x14ac:dyDescent="0.4">
      <c r="X7103" s="20"/>
    </row>
    <row r="7104" spans="24:24" x14ac:dyDescent="0.4">
      <c r="X7104" s="20"/>
    </row>
    <row r="7105" spans="24:24" x14ac:dyDescent="0.4">
      <c r="X7105" s="20"/>
    </row>
    <row r="7106" spans="24:24" x14ac:dyDescent="0.4">
      <c r="X7106" s="20"/>
    </row>
    <row r="7107" spans="24:24" x14ac:dyDescent="0.4">
      <c r="X7107" s="20"/>
    </row>
    <row r="7108" spans="24:24" x14ac:dyDescent="0.4">
      <c r="X7108" s="20"/>
    </row>
    <row r="7109" spans="24:24" x14ac:dyDescent="0.4">
      <c r="X7109" s="20"/>
    </row>
    <row r="7110" spans="24:24" x14ac:dyDescent="0.4">
      <c r="X7110" s="20"/>
    </row>
    <row r="7111" spans="24:24" x14ac:dyDescent="0.4">
      <c r="X7111" s="20"/>
    </row>
    <row r="7112" spans="24:24" x14ac:dyDescent="0.4">
      <c r="X7112" s="20"/>
    </row>
    <row r="7113" spans="24:24" x14ac:dyDescent="0.4">
      <c r="X7113" s="20"/>
    </row>
    <row r="7114" spans="24:24" x14ac:dyDescent="0.4">
      <c r="X7114" s="20"/>
    </row>
    <row r="7115" spans="24:24" x14ac:dyDescent="0.4">
      <c r="X7115" s="20"/>
    </row>
    <row r="7116" spans="24:24" x14ac:dyDescent="0.4">
      <c r="X7116" s="20"/>
    </row>
    <row r="7117" spans="24:24" x14ac:dyDescent="0.4">
      <c r="X7117" s="20"/>
    </row>
    <row r="7118" spans="24:24" x14ac:dyDescent="0.4">
      <c r="X7118" s="20"/>
    </row>
    <row r="7119" spans="24:24" x14ac:dyDescent="0.4">
      <c r="X7119" s="20"/>
    </row>
    <row r="7120" spans="24:24" x14ac:dyDescent="0.4">
      <c r="X7120" s="20"/>
    </row>
    <row r="7121" spans="24:24" x14ac:dyDescent="0.4">
      <c r="X7121" s="20"/>
    </row>
    <row r="7122" spans="24:24" x14ac:dyDescent="0.4">
      <c r="X7122" s="20"/>
    </row>
    <row r="7123" spans="24:24" x14ac:dyDescent="0.4">
      <c r="X7123" s="20"/>
    </row>
    <row r="7124" spans="24:24" x14ac:dyDescent="0.4">
      <c r="X7124" s="20"/>
    </row>
    <row r="7125" spans="24:24" x14ac:dyDescent="0.4">
      <c r="X7125" s="20"/>
    </row>
    <row r="7126" spans="24:24" x14ac:dyDescent="0.4">
      <c r="X7126" s="20"/>
    </row>
    <row r="7127" spans="24:24" x14ac:dyDescent="0.4">
      <c r="X7127" s="20"/>
    </row>
    <row r="7128" spans="24:24" x14ac:dyDescent="0.4">
      <c r="X7128" s="20"/>
    </row>
    <row r="7129" spans="24:24" x14ac:dyDescent="0.4">
      <c r="X7129" s="20"/>
    </row>
    <row r="7130" spans="24:24" x14ac:dyDescent="0.4">
      <c r="X7130" s="20"/>
    </row>
    <row r="7131" spans="24:24" x14ac:dyDescent="0.4">
      <c r="X7131" s="20"/>
    </row>
    <row r="7132" spans="24:24" x14ac:dyDescent="0.4">
      <c r="X7132" s="20"/>
    </row>
    <row r="7133" spans="24:24" x14ac:dyDescent="0.4">
      <c r="X7133" s="20"/>
    </row>
    <row r="7134" spans="24:24" x14ac:dyDescent="0.4">
      <c r="X7134" s="20"/>
    </row>
    <row r="7135" spans="24:24" x14ac:dyDescent="0.4">
      <c r="X7135" s="20"/>
    </row>
    <row r="7136" spans="24:24" x14ac:dyDescent="0.4">
      <c r="X7136" s="20"/>
    </row>
    <row r="7137" spans="24:24" x14ac:dyDescent="0.4">
      <c r="X7137" s="20"/>
    </row>
    <row r="7138" spans="24:24" x14ac:dyDescent="0.4">
      <c r="X7138" s="20"/>
    </row>
    <row r="7139" spans="24:24" x14ac:dyDescent="0.4">
      <c r="X7139" s="20"/>
    </row>
    <row r="7140" spans="24:24" x14ac:dyDescent="0.4">
      <c r="X7140" s="20"/>
    </row>
    <row r="7141" spans="24:24" x14ac:dyDescent="0.4">
      <c r="X7141" s="20"/>
    </row>
    <row r="7142" spans="24:24" x14ac:dyDescent="0.4">
      <c r="X7142" s="20"/>
    </row>
    <row r="7143" spans="24:24" x14ac:dyDescent="0.4">
      <c r="X7143" s="20"/>
    </row>
    <row r="7144" spans="24:24" x14ac:dyDescent="0.4">
      <c r="X7144" s="20"/>
    </row>
    <row r="7145" spans="24:24" x14ac:dyDescent="0.4">
      <c r="X7145" s="20"/>
    </row>
    <row r="7146" spans="24:24" x14ac:dyDescent="0.4">
      <c r="X7146" s="20"/>
    </row>
    <row r="7147" spans="24:24" x14ac:dyDescent="0.4">
      <c r="X7147" s="20"/>
    </row>
    <row r="7148" spans="24:24" x14ac:dyDescent="0.4">
      <c r="X7148" s="20"/>
    </row>
    <row r="7149" spans="24:24" x14ac:dyDescent="0.4">
      <c r="X7149" s="20"/>
    </row>
    <row r="7150" spans="24:24" x14ac:dyDescent="0.4">
      <c r="X7150" s="20"/>
    </row>
    <row r="7151" spans="24:24" x14ac:dyDescent="0.4">
      <c r="X7151" s="20"/>
    </row>
    <row r="7152" spans="24:24" x14ac:dyDescent="0.4">
      <c r="X7152" s="20"/>
    </row>
    <row r="7153" spans="24:24" x14ac:dyDescent="0.4">
      <c r="X7153" s="20"/>
    </row>
    <row r="7154" spans="24:24" x14ac:dyDescent="0.4">
      <c r="X7154" s="20"/>
    </row>
    <row r="7155" spans="24:24" x14ac:dyDescent="0.4">
      <c r="X7155" s="20"/>
    </row>
    <row r="7156" spans="24:24" x14ac:dyDescent="0.4">
      <c r="X7156" s="20"/>
    </row>
    <row r="7157" spans="24:24" x14ac:dyDescent="0.4">
      <c r="X7157" s="20"/>
    </row>
    <row r="7158" spans="24:24" x14ac:dyDescent="0.4">
      <c r="X7158" s="20"/>
    </row>
    <row r="7159" spans="24:24" x14ac:dyDescent="0.4">
      <c r="X7159" s="20"/>
    </row>
    <row r="7160" spans="24:24" x14ac:dyDescent="0.4">
      <c r="X7160" s="20"/>
    </row>
    <row r="7161" spans="24:24" x14ac:dyDescent="0.4">
      <c r="X7161" s="20"/>
    </row>
    <row r="7162" spans="24:24" x14ac:dyDescent="0.4">
      <c r="X7162" s="20"/>
    </row>
    <row r="7163" spans="24:24" x14ac:dyDescent="0.4">
      <c r="X7163" s="20"/>
    </row>
    <row r="7164" spans="24:24" x14ac:dyDescent="0.4">
      <c r="X7164" s="20"/>
    </row>
    <row r="7165" spans="24:24" x14ac:dyDescent="0.4">
      <c r="X7165" s="20"/>
    </row>
    <row r="7166" spans="24:24" x14ac:dyDescent="0.4">
      <c r="X7166" s="20"/>
    </row>
    <row r="7167" spans="24:24" x14ac:dyDescent="0.4">
      <c r="X7167" s="20"/>
    </row>
    <row r="7168" spans="24:24" x14ac:dyDescent="0.4">
      <c r="X7168" s="20"/>
    </row>
    <row r="7169" spans="24:24" x14ac:dyDescent="0.4">
      <c r="X7169" s="20"/>
    </row>
    <row r="7170" spans="24:24" x14ac:dyDescent="0.4">
      <c r="X7170" s="20"/>
    </row>
    <row r="7171" spans="24:24" x14ac:dyDescent="0.4">
      <c r="X7171" s="20"/>
    </row>
    <row r="7172" spans="24:24" x14ac:dyDescent="0.4">
      <c r="X7172" s="20"/>
    </row>
    <row r="7173" spans="24:24" x14ac:dyDescent="0.4">
      <c r="X7173" s="20"/>
    </row>
    <row r="7174" spans="24:24" x14ac:dyDescent="0.4">
      <c r="X7174" s="20"/>
    </row>
    <row r="7175" spans="24:24" x14ac:dyDescent="0.4">
      <c r="X7175" s="20"/>
    </row>
    <row r="7176" spans="24:24" x14ac:dyDescent="0.4">
      <c r="X7176" s="20"/>
    </row>
    <row r="7177" spans="24:24" x14ac:dyDescent="0.4">
      <c r="X7177" s="20"/>
    </row>
    <row r="7178" spans="24:24" x14ac:dyDescent="0.4">
      <c r="X7178" s="20"/>
    </row>
    <row r="7179" spans="24:24" x14ac:dyDescent="0.4">
      <c r="X7179" s="20"/>
    </row>
    <row r="7180" spans="24:24" x14ac:dyDescent="0.4">
      <c r="X7180" s="20"/>
    </row>
    <row r="7181" spans="24:24" x14ac:dyDescent="0.4">
      <c r="X7181" s="20"/>
    </row>
    <row r="7182" spans="24:24" x14ac:dyDescent="0.4">
      <c r="X7182" s="20"/>
    </row>
    <row r="7183" spans="24:24" x14ac:dyDescent="0.4">
      <c r="X7183" s="20"/>
    </row>
    <row r="7184" spans="24:24" x14ac:dyDescent="0.4">
      <c r="X7184" s="20"/>
    </row>
    <row r="7185" spans="24:24" x14ac:dyDescent="0.4">
      <c r="X7185" s="20"/>
    </row>
    <row r="7186" spans="24:24" x14ac:dyDescent="0.4">
      <c r="X7186" s="20"/>
    </row>
    <row r="7187" spans="24:24" x14ac:dyDescent="0.4">
      <c r="X7187" s="20"/>
    </row>
    <row r="7188" spans="24:24" x14ac:dyDescent="0.4">
      <c r="X7188" s="20"/>
    </row>
    <row r="7189" spans="24:24" x14ac:dyDescent="0.4">
      <c r="X7189" s="20"/>
    </row>
    <row r="7190" spans="24:24" x14ac:dyDescent="0.4">
      <c r="X7190" s="20"/>
    </row>
    <row r="7191" spans="24:24" x14ac:dyDescent="0.4">
      <c r="X7191" s="20"/>
    </row>
    <row r="7192" spans="24:24" x14ac:dyDescent="0.4">
      <c r="X7192" s="20"/>
    </row>
    <row r="7193" spans="24:24" x14ac:dyDescent="0.4">
      <c r="X7193" s="20"/>
    </row>
    <row r="7194" spans="24:24" x14ac:dyDescent="0.4">
      <c r="X7194" s="20"/>
    </row>
    <row r="7195" spans="24:24" x14ac:dyDescent="0.4">
      <c r="X7195" s="20"/>
    </row>
    <row r="7196" spans="24:24" x14ac:dyDescent="0.4">
      <c r="X7196" s="20"/>
    </row>
    <row r="7197" spans="24:24" x14ac:dyDescent="0.4">
      <c r="X7197" s="20"/>
    </row>
    <row r="7198" spans="24:24" x14ac:dyDescent="0.4">
      <c r="X7198" s="20"/>
    </row>
    <row r="7199" spans="24:24" x14ac:dyDescent="0.4">
      <c r="X7199" s="20"/>
    </row>
    <row r="7200" spans="24:24" x14ac:dyDescent="0.4">
      <c r="X7200" s="20"/>
    </row>
    <row r="7201" spans="24:24" x14ac:dyDescent="0.4">
      <c r="X7201" s="20"/>
    </row>
    <row r="7202" spans="24:24" x14ac:dyDescent="0.4">
      <c r="X7202" s="20"/>
    </row>
    <row r="7203" spans="24:24" x14ac:dyDescent="0.4">
      <c r="X7203" s="20"/>
    </row>
    <row r="7204" spans="24:24" x14ac:dyDescent="0.4">
      <c r="X7204" s="20"/>
    </row>
    <row r="7205" spans="24:24" x14ac:dyDescent="0.4">
      <c r="X7205" s="20"/>
    </row>
    <row r="7206" spans="24:24" x14ac:dyDescent="0.4">
      <c r="X7206" s="20"/>
    </row>
    <row r="7207" spans="24:24" x14ac:dyDescent="0.4">
      <c r="X7207" s="20"/>
    </row>
    <row r="7208" spans="24:24" x14ac:dyDescent="0.4">
      <c r="X7208" s="20"/>
    </row>
    <row r="7209" spans="24:24" x14ac:dyDescent="0.4">
      <c r="X7209" s="20"/>
    </row>
    <row r="7210" spans="24:24" x14ac:dyDescent="0.4">
      <c r="X7210" s="20"/>
    </row>
    <row r="7211" spans="24:24" x14ac:dyDescent="0.4">
      <c r="X7211" s="20"/>
    </row>
    <row r="7212" spans="24:24" x14ac:dyDescent="0.4">
      <c r="X7212" s="20"/>
    </row>
    <row r="7213" spans="24:24" x14ac:dyDescent="0.4">
      <c r="X7213" s="20"/>
    </row>
    <row r="7214" spans="24:24" x14ac:dyDescent="0.4">
      <c r="X7214" s="20"/>
    </row>
    <row r="7215" spans="24:24" x14ac:dyDescent="0.4">
      <c r="X7215" s="20"/>
    </row>
    <row r="7216" spans="24:24" x14ac:dyDescent="0.4">
      <c r="X7216" s="20"/>
    </row>
    <row r="7217" spans="24:24" x14ac:dyDescent="0.4">
      <c r="X7217" s="20"/>
    </row>
    <row r="7218" spans="24:24" x14ac:dyDescent="0.4">
      <c r="X7218" s="20"/>
    </row>
    <row r="7219" spans="24:24" x14ac:dyDescent="0.4">
      <c r="X7219" s="20"/>
    </row>
    <row r="7220" spans="24:24" x14ac:dyDescent="0.4">
      <c r="X7220" s="20"/>
    </row>
    <row r="7221" spans="24:24" x14ac:dyDescent="0.4">
      <c r="X7221" s="20"/>
    </row>
    <row r="7222" spans="24:24" x14ac:dyDescent="0.4">
      <c r="X7222" s="20"/>
    </row>
    <row r="7223" spans="24:24" x14ac:dyDescent="0.4">
      <c r="X7223" s="20"/>
    </row>
    <row r="7224" spans="24:24" x14ac:dyDescent="0.4">
      <c r="X7224" s="20"/>
    </row>
    <row r="7225" spans="24:24" x14ac:dyDescent="0.4">
      <c r="X7225" s="20"/>
    </row>
    <row r="7226" spans="24:24" x14ac:dyDescent="0.4">
      <c r="X7226" s="20"/>
    </row>
    <row r="7227" spans="24:24" x14ac:dyDescent="0.4">
      <c r="X7227" s="20"/>
    </row>
    <row r="7228" spans="24:24" x14ac:dyDescent="0.4">
      <c r="X7228" s="20"/>
    </row>
    <row r="7229" spans="24:24" x14ac:dyDescent="0.4">
      <c r="X7229" s="20"/>
    </row>
    <row r="7230" spans="24:24" x14ac:dyDescent="0.4">
      <c r="X7230" s="20"/>
    </row>
    <row r="7231" spans="24:24" x14ac:dyDescent="0.4">
      <c r="X7231" s="20"/>
    </row>
    <row r="7232" spans="24:24" x14ac:dyDescent="0.4">
      <c r="X7232" s="20"/>
    </row>
    <row r="7233" spans="24:24" x14ac:dyDescent="0.4">
      <c r="X7233" s="20"/>
    </row>
    <row r="7234" spans="24:24" x14ac:dyDescent="0.4">
      <c r="X7234" s="20"/>
    </row>
    <row r="7235" spans="24:24" x14ac:dyDescent="0.4">
      <c r="X7235" s="20"/>
    </row>
    <row r="7236" spans="24:24" x14ac:dyDescent="0.4">
      <c r="X7236" s="20"/>
    </row>
    <row r="7237" spans="24:24" x14ac:dyDescent="0.4">
      <c r="X7237" s="20"/>
    </row>
    <row r="7238" spans="24:24" x14ac:dyDescent="0.4">
      <c r="X7238" s="20"/>
    </row>
    <row r="7239" spans="24:24" x14ac:dyDescent="0.4">
      <c r="X7239" s="20"/>
    </row>
    <row r="7240" spans="24:24" x14ac:dyDescent="0.4">
      <c r="X7240" s="20"/>
    </row>
    <row r="7241" spans="24:24" x14ac:dyDescent="0.4">
      <c r="X7241" s="20"/>
    </row>
    <row r="7242" spans="24:24" x14ac:dyDescent="0.4">
      <c r="X7242" s="20"/>
    </row>
    <row r="7243" spans="24:24" x14ac:dyDescent="0.4">
      <c r="X7243" s="20"/>
    </row>
    <row r="7244" spans="24:24" x14ac:dyDescent="0.4">
      <c r="X7244" s="20"/>
    </row>
    <row r="7245" spans="24:24" x14ac:dyDescent="0.4">
      <c r="X7245" s="20"/>
    </row>
    <row r="7246" spans="24:24" x14ac:dyDescent="0.4">
      <c r="X7246" s="20"/>
    </row>
    <row r="7247" spans="24:24" x14ac:dyDescent="0.4">
      <c r="X7247" s="20"/>
    </row>
    <row r="7248" spans="24:24" x14ac:dyDescent="0.4">
      <c r="X7248" s="20"/>
    </row>
    <row r="7249" spans="24:24" x14ac:dyDescent="0.4">
      <c r="X7249" s="20"/>
    </row>
    <row r="7250" spans="24:24" x14ac:dyDescent="0.4">
      <c r="X7250" s="20"/>
    </row>
    <row r="7251" spans="24:24" x14ac:dyDescent="0.4">
      <c r="X7251" s="20"/>
    </row>
    <row r="7252" spans="24:24" x14ac:dyDescent="0.4">
      <c r="X7252" s="20"/>
    </row>
    <row r="7253" spans="24:24" x14ac:dyDescent="0.4">
      <c r="X7253" s="20"/>
    </row>
    <row r="7254" spans="24:24" x14ac:dyDescent="0.4">
      <c r="X7254" s="20"/>
    </row>
    <row r="7255" spans="24:24" x14ac:dyDescent="0.4">
      <c r="X7255" s="20"/>
    </row>
    <row r="7256" spans="24:24" x14ac:dyDescent="0.4">
      <c r="X7256" s="20"/>
    </row>
    <row r="7257" spans="24:24" x14ac:dyDescent="0.4">
      <c r="X7257" s="20"/>
    </row>
    <row r="7258" spans="24:24" x14ac:dyDescent="0.4">
      <c r="X7258" s="20"/>
    </row>
    <row r="7259" spans="24:24" x14ac:dyDescent="0.4">
      <c r="X7259" s="20"/>
    </row>
    <row r="7260" spans="24:24" x14ac:dyDescent="0.4">
      <c r="X7260" s="20"/>
    </row>
    <row r="7261" spans="24:24" x14ac:dyDescent="0.4">
      <c r="X7261" s="20"/>
    </row>
    <row r="7262" spans="24:24" x14ac:dyDescent="0.4">
      <c r="X7262" s="20"/>
    </row>
    <row r="7263" spans="24:24" x14ac:dyDescent="0.4">
      <c r="X7263" s="20"/>
    </row>
    <row r="7264" spans="24:24" x14ac:dyDescent="0.4">
      <c r="X7264" s="20"/>
    </row>
    <row r="7265" spans="24:24" x14ac:dyDescent="0.4">
      <c r="X7265" s="20"/>
    </row>
    <row r="7266" spans="24:24" x14ac:dyDescent="0.4">
      <c r="X7266" s="20"/>
    </row>
    <row r="7267" spans="24:24" x14ac:dyDescent="0.4">
      <c r="X7267" s="20"/>
    </row>
    <row r="7268" spans="24:24" x14ac:dyDescent="0.4">
      <c r="X7268" s="20"/>
    </row>
    <row r="7269" spans="24:24" x14ac:dyDescent="0.4">
      <c r="X7269" s="20"/>
    </row>
    <row r="7270" spans="24:24" x14ac:dyDescent="0.4">
      <c r="X7270" s="20"/>
    </row>
    <row r="7271" spans="24:24" x14ac:dyDescent="0.4">
      <c r="X7271" s="20"/>
    </row>
    <row r="7272" spans="24:24" x14ac:dyDescent="0.4">
      <c r="X7272" s="20"/>
    </row>
    <row r="7273" spans="24:24" x14ac:dyDescent="0.4">
      <c r="X7273" s="20"/>
    </row>
    <row r="7274" spans="24:24" x14ac:dyDescent="0.4">
      <c r="X7274" s="20"/>
    </row>
    <row r="7275" spans="24:24" x14ac:dyDescent="0.4">
      <c r="X7275" s="20"/>
    </row>
    <row r="7276" spans="24:24" x14ac:dyDescent="0.4">
      <c r="X7276" s="20"/>
    </row>
    <row r="7277" spans="24:24" x14ac:dyDescent="0.4">
      <c r="X7277" s="20"/>
    </row>
    <row r="7278" spans="24:24" x14ac:dyDescent="0.4">
      <c r="X7278" s="20"/>
    </row>
    <row r="7279" spans="24:24" x14ac:dyDescent="0.4">
      <c r="X7279" s="20"/>
    </row>
    <row r="7280" spans="24:24" x14ac:dyDescent="0.4">
      <c r="X7280" s="20"/>
    </row>
    <row r="7281" spans="24:24" x14ac:dyDescent="0.4">
      <c r="X7281" s="20"/>
    </row>
    <row r="7282" spans="24:24" x14ac:dyDescent="0.4">
      <c r="X7282" s="20"/>
    </row>
    <row r="7283" spans="24:24" x14ac:dyDescent="0.4">
      <c r="X7283" s="20"/>
    </row>
    <row r="7284" spans="24:24" x14ac:dyDescent="0.4">
      <c r="X7284" s="20"/>
    </row>
    <row r="7285" spans="24:24" x14ac:dyDescent="0.4">
      <c r="X7285" s="20"/>
    </row>
    <row r="7286" spans="24:24" x14ac:dyDescent="0.4">
      <c r="X7286" s="20"/>
    </row>
    <row r="7287" spans="24:24" x14ac:dyDescent="0.4">
      <c r="X7287" s="20"/>
    </row>
    <row r="7288" spans="24:24" x14ac:dyDescent="0.4">
      <c r="X7288" s="20"/>
    </row>
    <row r="7289" spans="24:24" x14ac:dyDescent="0.4">
      <c r="X7289" s="20"/>
    </row>
    <row r="7290" spans="24:24" x14ac:dyDescent="0.4">
      <c r="X7290" s="20"/>
    </row>
    <row r="7291" spans="24:24" x14ac:dyDescent="0.4">
      <c r="X7291" s="20"/>
    </row>
    <row r="7292" spans="24:24" x14ac:dyDescent="0.4">
      <c r="X7292" s="20"/>
    </row>
    <row r="7293" spans="24:24" x14ac:dyDescent="0.4">
      <c r="X7293" s="20"/>
    </row>
    <row r="7294" spans="24:24" x14ac:dyDescent="0.4">
      <c r="X7294" s="20"/>
    </row>
    <row r="7295" spans="24:24" x14ac:dyDescent="0.4">
      <c r="X7295" s="20"/>
    </row>
    <row r="7296" spans="24:24" x14ac:dyDescent="0.4">
      <c r="X7296" s="20"/>
    </row>
    <row r="7297" spans="24:24" x14ac:dyDescent="0.4">
      <c r="X7297" s="20"/>
    </row>
    <row r="7298" spans="24:24" x14ac:dyDescent="0.4">
      <c r="X7298" s="20"/>
    </row>
    <row r="7299" spans="24:24" x14ac:dyDescent="0.4">
      <c r="X7299" s="20"/>
    </row>
    <row r="7300" spans="24:24" x14ac:dyDescent="0.4">
      <c r="X7300" s="20"/>
    </row>
    <row r="7301" spans="24:24" x14ac:dyDescent="0.4">
      <c r="X7301" s="20"/>
    </row>
    <row r="7302" spans="24:24" x14ac:dyDescent="0.4">
      <c r="X7302" s="20"/>
    </row>
    <row r="7303" spans="24:24" x14ac:dyDescent="0.4">
      <c r="X7303" s="20"/>
    </row>
    <row r="7304" spans="24:24" x14ac:dyDescent="0.4">
      <c r="X7304" s="20"/>
    </row>
    <row r="7305" spans="24:24" x14ac:dyDescent="0.4">
      <c r="X7305" s="20"/>
    </row>
    <row r="7306" spans="24:24" x14ac:dyDescent="0.4">
      <c r="X7306" s="20"/>
    </row>
    <row r="7307" spans="24:24" x14ac:dyDescent="0.4">
      <c r="X7307" s="20"/>
    </row>
    <row r="7308" spans="24:24" x14ac:dyDescent="0.4">
      <c r="X7308" s="20"/>
    </row>
    <row r="7309" spans="24:24" x14ac:dyDescent="0.4">
      <c r="X7309" s="20"/>
    </row>
    <row r="7310" spans="24:24" x14ac:dyDescent="0.4">
      <c r="X7310" s="20"/>
    </row>
    <row r="7311" spans="24:24" x14ac:dyDescent="0.4">
      <c r="X7311" s="20"/>
    </row>
    <row r="7312" spans="24:24" x14ac:dyDescent="0.4">
      <c r="X7312" s="20"/>
    </row>
    <row r="7313" spans="24:24" x14ac:dyDescent="0.4">
      <c r="X7313" s="20"/>
    </row>
    <row r="7314" spans="24:24" x14ac:dyDescent="0.4">
      <c r="X7314" s="20"/>
    </row>
    <row r="7315" spans="24:24" x14ac:dyDescent="0.4">
      <c r="X7315" s="20"/>
    </row>
    <row r="7316" spans="24:24" x14ac:dyDescent="0.4">
      <c r="X7316" s="20"/>
    </row>
    <row r="7317" spans="24:24" x14ac:dyDescent="0.4">
      <c r="X7317" s="20"/>
    </row>
    <row r="7318" spans="24:24" x14ac:dyDescent="0.4">
      <c r="X7318" s="20"/>
    </row>
    <row r="7319" spans="24:24" x14ac:dyDescent="0.4">
      <c r="X7319" s="20"/>
    </row>
    <row r="7320" spans="24:24" x14ac:dyDescent="0.4">
      <c r="X7320" s="20"/>
    </row>
    <row r="7321" spans="24:24" x14ac:dyDescent="0.4">
      <c r="X7321" s="20"/>
    </row>
    <row r="7322" spans="24:24" x14ac:dyDescent="0.4">
      <c r="X7322" s="20"/>
    </row>
    <row r="7323" spans="24:24" x14ac:dyDescent="0.4">
      <c r="X7323" s="20"/>
    </row>
    <row r="7324" spans="24:24" x14ac:dyDescent="0.4">
      <c r="X7324" s="20"/>
    </row>
    <row r="7325" spans="24:24" x14ac:dyDescent="0.4">
      <c r="X7325" s="20"/>
    </row>
    <row r="7326" spans="24:24" x14ac:dyDescent="0.4">
      <c r="X7326" s="20"/>
    </row>
    <row r="7327" spans="24:24" x14ac:dyDescent="0.4">
      <c r="X7327" s="20"/>
    </row>
    <row r="7328" spans="24:24" x14ac:dyDescent="0.4">
      <c r="X7328" s="20"/>
    </row>
    <row r="7329" spans="24:24" x14ac:dyDescent="0.4">
      <c r="X7329" s="20"/>
    </row>
    <row r="7330" spans="24:24" x14ac:dyDescent="0.4">
      <c r="X7330" s="20"/>
    </row>
    <row r="7331" spans="24:24" x14ac:dyDescent="0.4">
      <c r="X7331" s="20"/>
    </row>
    <row r="7332" spans="24:24" x14ac:dyDescent="0.4">
      <c r="X7332" s="20"/>
    </row>
    <row r="7333" spans="24:24" x14ac:dyDescent="0.4">
      <c r="X7333" s="20"/>
    </row>
    <row r="7334" spans="24:24" x14ac:dyDescent="0.4">
      <c r="X7334" s="20"/>
    </row>
    <row r="7335" spans="24:24" x14ac:dyDescent="0.4">
      <c r="X7335" s="20"/>
    </row>
    <row r="7336" spans="24:24" x14ac:dyDescent="0.4">
      <c r="X7336" s="20"/>
    </row>
    <row r="7337" spans="24:24" x14ac:dyDescent="0.4">
      <c r="X7337" s="20"/>
    </row>
    <row r="7338" spans="24:24" x14ac:dyDescent="0.4">
      <c r="X7338" s="20"/>
    </row>
    <row r="7339" spans="24:24" x14ac:dyDescent="0.4">
      <c r="X7339" s="20"/>
    </row>
    <row r="7340" spans="24:24" x14ac:dyDescent="0.4">
      <c r="X7340" s="20"/>
    </row>
    <row r="7341" spans="24:24" x14ac:dyDescent="0.4">
      <c r="X7341" s="20"/>
    </row>
    <row r="7342" spans="24:24" x14ac:dyDescent="0.4">
      <c r="X7342" s="20"/>
    </row>
    <row r="7343" spans="24:24" x14ac:dyDescent="0.4">
      <c r="X7343" s="20"/>
    </row>
    <row r="7344" spans="24:24" x14ac:dyDescent="0.4">
      <c r="X7344" s="20"/>
    </row>
    <row r="7345" spans="24:24" x14ac:dyDescent="0.4">
      <c r="X7345" s="20"/>
    </row>
    <row r="7346" spans="24:24" x14ac:dyDescent="0.4">
      <c r="X7346" s="20"/>
    </row>
    <row r="7347" spans="24:24" x14ac:dyDescent="0.4">
      <c r="X7347" s="20"/>
    </row>
    <row r="7348" spans="24:24" x14ac:dyDescent="0.4">
      <c r="X7348" s="20"/>
    </row>
    <row r="7349" spans="24:24" x14ac:dyDescent="0.4">
      <c r="X7349" s="20"/>
    </row>
    <row r="7350" spans="24:24" x14ac:dyDescent="0.4">
      <c r="X7350" s="20"/>
    </row>
    <row r="7351" spans="24:24" x14ac:dyDescent="0.4">
      <c r="X7351" s="20"/>
    </row>
    <row r="7352" spans="24:24" x14ac:dyDescent="0.4">
      <c r="X7352" s="20"/>
    </row>
    <row r="7353" spans="24:24" x14ac:dyDescent="0.4">
      <c r="X7353" s="20"/>
    </row>
    <row r="7354" spans="24:24" x14ac:dyDescent="0.4">
      <c r="X7354" s="20"/>
    </row>
    <row r="7355" spans="24:24" x14ac:dyDescent="0.4">
      <c r="X7355" s="20"/>
    </row>
    <row r="7356" spans="24:24" x14ac:dyDescent="0.4">
      <c r="X7356" s="20"/>
    </row>
    <row r="7357" spans="24:24" x14ac:dyDescent="0.4">
      <c r="X7357" s="20"/>
    </row>
    <row r="7358" spans="24:24" x14ac:dyDescent="0.4">
      <c r="X7358" s="20"/>
    </row>
    <row r="7359" spans="24:24" x14ac:dyDescent="0.4">
      <c r="X7359" s="20"/>
    </row>
    <row r="7360" spans="24:24" x14ac:dyDescent="0.4">
      <c r="X7360" s="20"/>
    </row>
    <row r="7361" spans="24:24" x14ac:dyDescent="0.4">
      <c r="X7361" s="20"/>
    </row>
    <row r="7362" spans="24:24" x14ac:dyDescent="0.4">
      <c r="X7362" s="20"/>
    </row>
    <row r="7363" spans="24:24" x14ac:dyDescent="0.4">
      <c r="X7363" s="20"/>
    </row>
    <row r="7364" spans="24:24" x14ac:dyDescent="0.4">
      <c r="X7364" s="20"/>
    </row>
    <row r="7365" spans="24:24" x14ac:dyDescent="0.4">
      <c r="X7365" s="20"/>
    </row>
    <row r="7366" spans="24:24" x14ac:dyDescent="0.4">
      <c r="X7366" s="20"/>
    </row>
    <row r="7367" spans="24:24" x14ac:dyDescent="0.4">
      <c r="X7367" s="20"/>
    </row>
    <row r="7368" spans="24:24" x14ac:dyDescent="0.4">
      <c r="X7368" s="20"/>
    </row>
    <row r="7369" spans="24:24" x14ac:dyDescent="0.4">
      <c r="X7369" s="20"/>
    </row>
    <row r="7370" spans="24:24" x14ac:dyDescent="0.4">
      <c r="X7370" s="20"/>
    </row>
    <row r="7371" spans="24:24" x14ac:dyDescent="0.4">
      <c r="X7371" s="20"/>
    </row>
    <row r="7372" spans="24:24" x14ac:dyDescent="0.4">
      <c r="X7372" s="20"/>
    </row>
    <row r="7373" spans="24:24" x14ac:dyDescent="0.4">
      <c r="X7373" s="20"/>
    </row>
    <row r="7374" spans="24:24" x14ac:dyDescent="0.4">
      <c r="X7374" s="20"/>
    </row>
    <row r="7375" spans="24:24" x14ac:dyDescent="0.4">
      <c r="X7375" s="20"/>
    </row>
    <row r="7376" spans="24:24" x14ac:dyDescent="0.4">
      <c r="X7376" s="20"/>
    </row>
    <row r="7377" spans="24:24" x14ac:dyDescent="0.4">
      <c r="X7377" s="20"/>
    </row>
    <row r="7378" spans="24:24" x14ac:dyDescent="0.4">
      <c r="X7378" s="20"/>
    </row>
    <row r="7379" spans="24:24" x14ac:dyDescent="0.4">
      <c r="X7379" s="20"/>
    </row>
    <row r="7380" spans="24:24" x14ac:dyDescent="0.4">
      <c r="X7380" s="20"/>
    </row>
    <row r="7381" spans="24:24" x14ac:dyDescent="0.4">
      <c r="X7381" s="20"/>
    </row>
    <row r="7382" spans="24:24" x14ac:dyDescent="0.4">
      <c r="X7382" s="20"/>
    </row>
    <row r="7383" spans="24:24" x14ac:dyDescent="0.4">
      <c r="X7383" s="20"/>
    </row>
    <row r="7384" spans="24:24" x14ac:dyDescent="0.4">
      <c r="X7384" s="20"/>
    </row>
    <row r="7385" spans="24:24" x14ac:dyDescent="0.4">
      <c r="X7385" s="20"/>
    </row>
    <row r="7386" spans="24:24" x14ac:dyDescent="0.4">
      <c r="X7386" s="20"/>
    </row>
    <row r="7387" spans="24:24" x14ac:dyDescent="0.4">
      <c r="X7387" s="20"/>
    </row>
    <row r="7388" spans="24:24" x14ac:dyDescent="0.4">
      <c r="X7388" s="20"/>
    </row>
    <row r="7389" spans="24:24" x14ac:dyDescent="0.4">
      <c r="X7389" s="20"/>
    </row>
    <row r="7390" spans="24:24" x14ac:dyDescent="0.4">
      <c r="X7390" s="20"/>
    </row>
    <row r="7391" spans="24:24" x14ac:dyDescent="0.4">
      <c r="X7391" s="20"/>
    </row>
    <row r="7392" spans="24:24" x14ac:dyDescent="0.4">
      <c r="X7392" s="20"/>
    </row>
    <row r="7393" spans="24:24" x14ac:dyDescent="0.4">
      <c r="X7393" s="20"/>
    </row>
    <row r="7394" spans="24:24" x14ac:dyDescent="0.4">
      <c r="X7394" s="20"/>
    </row>
    <row r="7395" spans="24:24" x14ac:dyDescent="0.4">
      <c r="X7395" s="20"/>
    </row>
    <row r="7396" spans="24:24" x14ac:dyDescent="0.4">
      <c r="X7396" s="20"/>
    </row>
    <row r="7397" spans="24:24" x14ac:dyDescent="0.4">
      <c r="X7397" s="20"/>
    </row>
    <row r="7398" spans="24:24" x14ac:dyDescent="0.4">
      <c r="X7398" s="20"/>
    </row>
    <row r="7399" spans="24:24" x14ac:dyDescent="0.4">
      <c r="X7399" s="20"/>
    </row>
    <row r="7400" spans="24:24" x14ac:dyDescent="0.4">
      <c r="X7400" s="20"/>
    </row>
    <row r="7401" spans="24:24" x14ac:dyDescent="0.4">
      <c r="X7401" s="20"/>
    </row>
    <row r="7402" spans="24:24" x14ac:dyDescent="0.4">
      <c r="X7402" s="20"/>
    </row>
    <row r="7403" spans="24:24" x14ac:dyDescent="0.4">
      <c r="X7403" s="20"/>
    </row>
    <row r="7404" spans="24:24" x14ac:dyDescent="0.4">
      <c r="X7404" s="20"/>
    </row>
    <row r="7405" spans="24:24" x14ac:dyDescent="0.4">
      <c r="X7405" s="20"/>
    </row>
    <row r="7406" spans="24:24" x14ac:dyDescent="0.4">
      <c r="X7406" s="20"/>
    </row>
    <row r="7407" spans="24:24" x14ac:dyDescent="0.4">
      <c r="X7407" s="20"/>
    </row>
    <row r="7408" spans="24:24" x14ac:dyDescent="0.4">
      <c r="X7408" s="20"/>
    </row>
    <row r="7409" spans="24:24" x14ac:dyDescent="0.4">
      <c r="X7409" s="20"/>
    </row>
    <row r="7410" spans="24:24" x14ac:dyDescent="0.4">
      <c r="X7410" s="20"/>
    </row>
    <row r="7411" spans="24:24" x14ac:dyDescent="0.4">
      <c r="X7411" s="20"/>
    </row>
    <row r="7412" spans="24:24" x14ac:dyDescent="0.4">
      <c r="X7412" s="20"/>
    </row>
    <row r="7413" spans="24:24" x14ac:dyDescent="0.4">
      <c r="X7413" s="20"/>
    </row>
    <row r="7414" spans="24:24" x14ac:dyDescent="0.4">
      <c r="X7414" s="20"/>
    </row>
    <row r="7415" spans="24:24" x14ac:dyDescent="0.4">
      <c r="X7415" s="20"/>
    </row>
    <row r="7416" spans="24:24" x14ac:dyDescent="0.4">
      <c r="X7416" s="20"/>
    </row>
    <row r="7417" spans="24:24" x14ac:dyDescent="0.4">
      <c r="X7417" s="20"/>
    </row>
    <row r="7418" spans="24:24" x14ac:dyDescent="0.4">
      <c r="X7418" s="20"/>
    </row>
    <row r="7419" spans="24:24" x14ac:dyDescent="0.4">
      <c r="X7419" s="20"/>
    </row>
    <row r="7420" spans="24:24" x14ac:dyDescent="0.4">
      <c r="X7420" s="20"/>
    </row>
    <row r="7421" spans="24:24" x14ac:dyDescent="0.4">
      <c r="X7421" s="20"/>
    </row>
    <row r="7422" spans="24:24" x14ac:dyDescent="0.4">
      <c r="X7422" s="20"/>
    </row>
    <row r="7423" spans="24:24" x14ac:dyDescent="0.4">
      <c r="X7423" s="20"/>
    </row>
    <row r="7424" spans="24:24" x14ac:dyDescent="0.4">
      <c r="X7424" s="20"/>
    </row>
    <row r="7425" spans="24:24" x14ac:dyDescent="0.4">
      <c r="X7425" s="20"/>
    </row>
    <row r="7426" spans="24:24" x14ac:dyDescent="0.4">
      <c r="X7426" s="20"/>
    </row>
    <row r="7427" spans="24:24" x14ac:dyDescent="0.4">
      <c r="X7427" s="20"/>
    </row>
    <row r="7428" spans="24:24" x14ac:dyDescent="0.4">
      <c r="X7428" s="20"/>
    </row>
    <row r="7429" spans="24:24" x14ac:dyDescent="0.4">
      <c r="X7429" s="20"/>
    </row>
    <row r="7430" spans="24:24" x14ac:dyDescent="0.4">
      <c r="X7430" s="20"/>
    </row>
    <row r="7431" spans="24:24" x14ac:dyDescent="0.4">
      <c r="X7431" s="20"/>
    </row>
    <row r="7432" spans="24:24" x14ac:dyDescent="0.4">
      <c r="X7432" s="20"/>
    </row>
    <row r="7433" spans="24:24" x14ac:dyDescent="0.4">
      <c r="X7433" s="20"/>
    </row>
    <row r="7434" spans="24:24" x14ac:dyDescent="0.4">
      <c r="X7434" s="20"/>
    </row>
    <row r="7435" spans="24:24" x14ac:dyDescent="0.4">
      <c r="X7435" s="20"/>
    </row>
    <row r="7436" spans="24:24" x14ac:dyDescent="0.4">
      <c r="X7436" s="20"/>
    </row>
    <row r="7437" spans="24:24" x14ac:dyDescent="0.4">
      <c r="X7437" s="20"/>
    </row>
    <row r="7438" spans="24:24" x14ac:dyDescent="0.4">
      <c r="X7438" s="20"/>
    </row>
    <row r="7439" spans="24:24" x14ac:dyDescent="0.4">
      <c r="X7439" s="20"/>
    </row>
    <row r="7440" spans="24:24" x14ac:dyDescent="0.4">
      <c r="X7440" s="20"/>
    </row>
    <row r="7441" spans="24:24" x14ac:dyDescent="0.4">
      <c r="X7441" s="20"/>
    </row>
    <row r="7442" spans="24:24" x14ac:dyDescent="0.4">
      <c r="X7442" s="20"/>
    </row>
    <row r="7443" spans="24:24" x14ac:dyDescent="0.4">
      <c r="X7443" s="20"/>
    </row>
    <row r="7444" spans="24:24" x14ac:dyDescent="0.4">
      <c r="X7444" s="20"/>
    </row>
    <row r="7445" spans="24:24" x14ac:dyDescent="0.4">
      <c r="X7445" s="20"/>
    </row>
    <row r="7446" spans="24:24" x14ac:dyDescent="0.4">
      <c r="X7446" s="20"/>
    </row>
    <row r="7447" spans="24:24" x14ac:dyDescent="0.4">
      <c r="X7447" s="20"/>
    </row>
    <row r="7448" spans="24:24" x14ac:dyDescent="0.4">
      <c r="X7448" s="20"/>
    </row>
    <row r="7449" spans="24:24" x14ac:dyDescent="0.4">
      <c r="X7449" s="20"/>
    </row>
    <row r="7450" spans="24:24" x14ac:dyDescent="0.4">
      <c r="X7450" s="20"/>
    </row>
    <row r="7451" spans="24:24" x14ac:dyDescent="0.4">
      <c r="X7451" s="20"/>
    </row>
    <row r="7452" spans="24:24" x14ac:dyDescent="0.4">
      <c r="X7452" s="20"/>
    </row>
    <row r="7453" spans="24:24" x14ac:dyDescent="0.4">
      <c r="X7453" s="20"/>
    </row>
    <row r="7454" spans="24:24" x14ac:dyDescent="0.4">
      <c r="X7454" s="20"/>
    </row>
    <row r="7455" spans="24:24" x14ac:dyDescent="0.4">
      <c r="X7455" s="20"/>
    </row>
    <row r="7456" spans="24:24" x14ac:dyDescent="0.4">
      <c r="X7456" s="20"/>
    </row>
    <row r="7457" spans="24:24" x14ac:dyDescent="0.4">
      <c r="X7457" s="20"/>
    </row>
    <row r="7458" spans="24:24" x14ac:dyDescent="0.4">
      <c r="X7458" s="20"/>
    </row>
    <row r="7459" spans="24:24" x14ac:dyDescent="0.4">
      <c r="X7459" s="20"/>
    </row>
    <row r="7460" spans="24:24" x14ac:dyDescent="0.4">
      <c r="X7460" s="20"/>
    </row>
    <row r="7461" spans="24:24" x14ac:dyDescent="0.4">
      <c r="X7461" s="20"/>
    </row>
    <row r="7462" spans="24:24" x14ac:dyDescent="0.4">
      <c r="X7462" s="20"/>
    </row>
    <row r="7463" spans="24:24" x14ac:dyDescent="0.4">
      <c r="X7463" s="20"/>
    </row>
    <row r="7464" spans="24:24" x14ac:dyDescent="0.4">
      <c r="X7464" s="20"/>
    </row>
    <row r="7465" spans="24:24" x14ac:dyDescent="0.4">
      <c r="X7465" s="20"/>
    </row>
    <row r="7466" spans="24:24" x14ac:dyDescent="0.4">
      <c r="X7466" s="20"/>
    </row>
    <row r="7467" spans="24:24" x14ac:dyDescent="0.4">
      <c r="X7467" s="20"/>
    </row>
    <row r="7468" spans="24:24" x14ac:dyDescent="0.4">
      <c r="X7468" s="20"/>
    </row>
    <row r="7469" spans="24:24" x14ac:dyDescent="0.4">
      <c r="X7469" s="20"/>
    </row>
    <row r="7470" spans="24:24" x14ac:dyDescent="0.4">
      <c r="X7470" s="20"/>
    </row>
    <row r="7471" spans="24:24" x14ac:dyDescent="0.4">
      <c r="X7471" s="20"/>
    </row>
    <row r="7472" spans="24:24" x14ac:dyDescent="0.4">
      <c r="X7472" s="20"/>
    </row>
    <row r="7473" spans="24:24" x14ac:dyDescent="0.4">
      <c r="X7473" s="20"/>
    </row>
    <row r="7474" spans="24:24" x14ac:dyDescent="0.4">
      <c r="X7474" s="20"/>
    </row>
    <row r="7475" spans="24:24" x14ac:dyDescent="0.4">
      <c r="X7475" s="20"/>
    </row>
    <row r="7476" spans="24:24" x14ac:dyDescent="0.4">
      <c r="X7476" s="20"/>
    </row>
    <row r="7477" spans="24:24" x14ac:dyDescent="0.4">
      <c r="X7477" s="20"/>
    </row>
    <row r="7478" spans="24:24" x14ac:dyDescent="0.4">
      <c r="X7478" s="20"/>
    </row>
    <row r="7479" spans="24:24" x14ac:dyDescent="0.4">
      <c r="X7479" s="20"/>
    </row>
    <row r="7480" spans="24:24" x14ac:dyDescent="0.4">
      <c r="X7480" s="20"/>
    </row>
    <row r="7481" spans="24:24" x14ac:dyDescent="0.4">
      <c r="X7481" s="20"/>
    </row>
    <row r="7482" spans="24:24" x14ac:dyDescent="0.4">
      <c r="X7482" s="20"/>
    </row>
    <row r="7483" spans="24:24" x14ac:dyDescent="0.4">
      <c r="X7483" s="20"/>
    </row>
    <row r="7484" spans="24:24" x14ac:dyDescent="0.4">
      <c r="X7484" s="20"/>
    </row>
    <row r="7485" spans="24:24" x14ac:dyDescent="0.4">
      <c r="X7485" s="20"/>
    </row>
    <row r="7486" spans="24:24" x14ac:dyDescent="0.4">
      <c r="X7486" s="20"/>
    </row>
    <row r="7487" spans="24:24" x14ac:dyDescent="0.4">
      <c r="X7487" s="20"/>
    </row>
    <row r="7488" spans="24:24" x14ac:dyDescent="0.4">
      <c r="X7488" s="20"/>
    </row>
    <row r="7489" spans="24:24" x14ac:dyDescent="0.4">
      <c r="X7489" s="20"/>
    </row>
    <row r="7490" spans="24:24" x14ac:dyDescent="0.4">
      <c r="X7490" s="20"/>
    </row>
    <row r="7491" spans="24:24" x14ac:dyDescent="0.4">
      <c r="X7491" s="20"/>
    </row>
    <row r="7492" spans="24:24" x14ac:dyDescent="0.4">
      <c r="X7492" s="20"/>
    </row>
    <row r="7493" spans="24:24" x14ac:dyDescent="0.4">
      <c r="X7493" s="20"/>
    </row>
    <row r="7494" spans="24:24" x14ac:dyDescent="0.4">
      <c r="X7494" s="20"/>
    </row>
    <row r="7495" spans="24:24" x14ac:dyDescent="0.4">
      <c r="X7495" s="20"/>
    </row>
    <row r="7496" spans="24:24" x14ac:dyDescent="0.4">
      <c r="X7496" s="20"/>
    </row>
    <row r="7497" spans="24:24" x14ac:dyDescent="0.4">
      <c r="X7497" s="20"/>
    </row>
    <row r="7498" spans="24:24" x14ac:dyDescent="0.4">
      <c r="X7498" s="20"/>
    </row>
    <row r="7499" spans="24:24" x14ac:dyDescent="0.4">
      <c r="X7499" s="20"/>
    </row>
    <row r="7500" spans="24:24" x14ac:dyDescent="0.4">
      <c r="X7500" s="20"/>
    </row>
    <row r="7501" spans="24:24" x14ac:dyDescent="0.4">
      <c r="X7501" s="20"/>
    </row>
    <row r="7502" spans="24:24" x14ac:dyDescent="0.4">
      <c r="X7502" s="20"/>
    </row>
    <row r="7503" spans="24:24" x14ac:dyDescent="0.4">
      <c r="X7503" s="20"/>
    </row>
    <row r="7504" spans="24:24" x14ac:dyDescent="0.4">
      <c r="X7504" s="20"/>
    </row>
    <row r="7505" spans="24:24" x14ac:dyDescent="0.4">
      <c r="X7505" s="20"/>
    </row>
    <row r="7506" spans="24:24" x14ac:dyDescent="0.4">
      <c r="X7506" s="20"/>
    </row>
    <row r="7507" spans="24:24" x14ac:dyDescent="0.4">
      <c r="X7507" s="20"/>
    </row>
    <row r="7508" spans="24:24" x14ac:dyDescent="0.4">
      <c r="X7508" s="20"/>
    </row>
    <row r="7509" spans="24:24" x14ac:dyDescent="0.4">
      <c r="X7509" s="20"/>
    </row>
    <row r="7510" spans="24:24" x14ac:dyDescent="0.4">
      <c r="X7510" s="20"/>
    </row>
    <row r="7511" spans="24:24" x14ac:dyDescent="0.4">
      <c r="X7511" s="20"/>
    </row>
    <row r="7512" spans="24:24" x14ac:dyDescent="0.4">
      <c r="X7512" s="20"/>
    </row>
    <row r="7513" spans="24:24" x14ac:dyDescent="0.4">
      <c r="X7513" s="20"/>
    </row>
    <row r="7514" spans="24:24" x14ac:dyDescent="0.4">
      <c r="X7514" s="20"/>
    </row>
    <row r="7515" spans="24:24" x14ac:dyDescent="0.4">
      <c r="X7515" s="20"/>
    </row>
    <row r="7516" spans="24:24" x14ac:dyDescent="0.4">
      <c r="X7516" s="20"/>
    </row>
    <row r="7517" spans="24:24" x14ac:dyDescent="0.4">
      <c r="X7517" s="20"/>
    </row>
    <row r="7518" spans="24:24" x14ac:dyDescent="0.4">
      <c r="X7518" s="20"/>
    </row>
    <row r="7519" spans="24:24" x14ac:dyDescent="0.4">
      <c r="X7519" s="20"/>
    </row>
    <row r="7520" spans="24:24" x14ac:dyDescent="0.4">
      <c r="X7520" s="20"/>
    </row>
    <row r="7521" spans="24:24" x14ac:dyDescent="0.4">
      <c r="X7521" s="20"/>
    </row>
    <row r="7522" spans="24:24" x14ac:dyDescent="0.4">
      <c r="X7522" s="20"/>
    </row>
    <row r="7523" spans="24:24" x14ac:dyDescent="0.4">
      <c r="X7523" s="20"/>
    </row>
    <row r="7524" spans="24:24" x14ac:dyDescent="0.4">
      <c r="X7524" s="20"/>
    </row>
    <row r="7525" spans="24:24" x14ac:dyDescent="0.4">
      <c r="X7525" s="20"/>
    </row>
    <row r="7526" spans="24:24" x14ac:dyDescent="0.4">
      <c r="X7526" s="20"/>
    </row>
    <row r="7527" spans="24:24" x14ac:dyDescent="0.4">
      <c r="X7527" s="20"/>
    </row>
    <row r="7528" spans="24:24" x14ac:dyDescent="0.4">
      <c r="X7528" s="20"/>
    </row>
    <row r="7529" spans="24:24" x14ac:dyDescent="0.4">
      <c r="X7529" s="20"/>
    </row>
    <row r="7530" spans="24:24" x14ac:dyDescent="0.4">
      <c r="X7530" s="20"/>
    </row>
    <row r="7531" spans="24:24" x14ac:dyDescent="0.4">
      <c r="X7531" s="20"/>
    </row>
    <row r="7532" spans="24:24" x14ac:dyDescent="0.4">
      <c r="X7532" s="20"/>
    </row>
    <row r="7533" spans="24:24" x14ac:dyDescent="0.4">
      <c r="X7533" s="20"/>
    </row>
    <row r="7534" spans="24:24" x14ac:dyDescent="0.4">
      <c r="X7534" s="20"/>
    </row>
    <row r="7535" spans="24:24" x14ac:dyDescent="0.4">
      <c r="X7535" s="20"/>
    </row>
    <row r="7536" spans="24:24" x14ac:dyDescent="0.4">
      <c r="X7536" s="20"/>
    </row>
    <row r="7537" spans="24:24" x14ac:dyDescent="0.4">
      <c r="X7537" s="20"/>
    </row>
    <row r="7538" spans="24:24" x14ac:dyDescent="0.4">
      <c r="X7538" s="20"/>
    </row>
    <row r="7539" spans="24:24" x14ac:dyDescent="0.4">
      <c r="X7539" s="20"/>
    </row>
    <row r="7540" spans="24:24" x14ac:dyDescent="0.4">
      <c r="X7540" s="20"/>
    </row>
    <row r="7541" spans="24:24" x14ac:dyDescent="0.4">
      <c r="X7541" s="20"/>
    </row>
    <row r="7542" spans="24:24" x14ac:dyDescent="0.4">
      <c r="X7542" s="20"/>
    </row>
    <row r="7543" spans="24:24" x14ac:dyDescent="0.4">
      <c r="X7543" s="20"/>
    </row>
    <row r="7544" spans="24:24" x14ac:dyDescent="0.4">
      <c r="X7544" s="20"/>
    </row>
    <row r="7545" spans="24:24" x14ac:dyDescent="0.4">
      <c r="X7545" s="20"/>
    </row>
    <row r="7546" spans="24:24" x14ac:dyDescent="0.4">
      <c r="X7546" s="20"/>
    </row>
    <row r="7547" spans="24:24" x14ac:dyDescent="0.4">
      <c r="X7547" s="20"/>
    </row>
    <row r="7548" spans="24:24" x14ac:dyDescent="0.4">
      <c r="X7548" s="20"/>
    </row>
    <row r="7549" spans="24:24" x14ac:dyDescent="0.4">
      <c r="X7549" s="20"/>
    </row>
    <row r="7550" spans="24:24" x14ac:dyDescent="0.4">
      <c r="X7550" s="20"/>
    </row>
    <row r="7551" spans="24:24" x14ac:dyDescent="0.4">
      <c r="X7551" s="20"/>
    </row>
    <row r="7552" spans="24:24" x14ac:dyDescent="0.4">
      <c r="X7552" s="20"/>
    </row>
    <row r="7553" spans="24:24" x14ac:dyDescent="0.4">
      <c r="X7553" s="20"/>
    </row>
    <row r="7554" spans="24:24" x14ac:dyDescent="0.4">
      <c r="X7554" s="20"/>
    </row>
    <row r="7555" spans="24:24" x14ac:dyDescent="0.4">
      <c r="X7555" s="20"/>
    </row>
    <row r="7556" spans="24:24" x14ac:dyDescent="0.4">
      <c r="X7556" s="20"/>
    </row>
    <row r="7557" spans="24:24" x14ac:dyDescent="0.4">
      <c r="X7557" s="20"/>
    </row>
    <row r="7558" spans="24:24" x14ac:dyDescent="0.4">
      <c r="X7558" s="20"/>
    </row>
    <row r="7559" spans="24:24" x14ac:dyDescent="0.4">
      <c r="X7559" s="20"/>
    </row>
    <row r="7560" spans="24:24" x14ac:dyDescent="0.4">
      <c r="X7560" s="20"/>
    </row>
    <row r="7561" spans="24:24" x14ac:dyDescent="0.4">
      <c r="X7561" s="20"/>
    </row>
    <row r="7562" spans="24:24" x14ac:dyDescent="0.4">
      <c r="X7562" s="20"/>
    </row>
    <row r="7563" spans="24:24" x14ac:dyDescent="0.4">
      <c r="X7563" s="20"/>
    </row>
    <row r="7564" spans="24:24" x14ac:dyDescent="0.4">
      <c r="X7564" s="20"/>
    </row>
    <row r="7565" spans="24:24" x14ac:dyDescent="0.4">
      <c r="X7565" s="20"/>
    </row>
    <row r="7566" spans="24:24" x14ac:dyDescent="0.4">
      <c r="X7566" s="20"/>
    </row>
    <row r="7567" spans="24:24" x14ac:dyDescent="0.4">
      <c r="X7567" s="20"/>
    </row>
    <row r="7568" spans="24:24" x14ac:dyDescent="0.4">
      <c r="X7568" s="20"/>
    </row>
    <row r="7569" spans="24:24" x14ac:dyDescent="0.4">
      <c r="X7569" s="20"/>
    </row>
    <row r="7570" spans="24:24" x14ac:dyDescent="0.4">
      <c r="X7570" s="20"/>
    </row>
    <row r="7571" spans="24:24" x14ac:dyDescent="0.4">
      <c r="X7571" s="20"/>
    </row>
    <row r="7572" spans="24:24" x14ac:dyDescent="0.4">
      <c r="X7572" s="20"/>
    </row>
    <row r="7573" spans="24:24" x14ac:dyDescent="0.4">
      <c r="X7573" s="20"/>
    </row>
    <row r="7574" spans="24:24" x14ac:dyDescent="0.4">
      <c r="X7574" s="20"/>
    </row>
    <row r="7575" spans="24:24" x14ac:dyDescent="0.4">
      <c r="X7575" s="20"/>
    </row>
    <row r="7576" spans="24:24" x14ac:dyDescent="0.4">
      <c r="X7576" s="20"/>
    </row>
    <row r="7577" spans="24:24" x14ac:dyDescent="0.4">
      <c r="X7577" s="20"/>
    </row>
    <row r="7578" spans="24:24" x14ac:dyDescent="0.4">
      <c r="X7578" s="20"/>
    </row>
    <row r="7579" spans="24:24" x14ac:dyDescent="0.4">
      <c r="X7579" s="20"/>
    </row>
    <row r="7580" spans="24:24" x14ac:dyDescent="0.4">
      <c r="X7580" s="20"/>
    </row>
    <row r="7581" spans="24:24" x14ac:dyDescent="0.4">
      <c r="X7581" s="20"/>
    </row>
    <row r="7582" spans="24:24" x14ac:dyDescent="0.4">
      <c r="X7582" s="20"/>
    </row>
    <row r="7583" spans="24:24" x14ac:dyDescent="0.4">
      <c r="X7583" s="20"/>
    </row>
    <row r="7584" spans="24:24" x14ac:dyDescent="0.4">
      <c r="X7584" s="20"/>
    </row>
    <row r="7585" spans="24:24" x14ac:dyDescent="0.4">
      <c r="X7585" s="20"/>
    </row>
    <row r="7586" spans="24:24" x14ac:dyDescent="0.4">
      <c r="X7586" s="20"/>
    </row>
    <row r="7587" spans="24:24" x14ac:dyDescent="0.4">
      <c r="X7587" s="20"/>
    </row>
    <row r="7588" spans="24:24" x14ac:dyDescent="0.4">
      <c r="X7588" s="20"/>
    </row>
    <row r="7589" spans="24:24" x14ac:dyDescent="0.4">
      <c r="X7589" s="20"/>
    </row>
    <row r="7590" spans="24:24" x14ac:dyDescent="0.4">
      <c r="X7590" s="20"/>
    </row>
    <row r="7591" spans="24:24" x14ac:dyDescent="0.4">
      <c r="X7591" s="20"/>
    </row>
    <row r="7592" spans="24:24" x14ac:dyDescent="0.4">
      <c r="X7592" s="20"/>
    </row>
    <row r="7593" spans="24:24" x14ac:dyDescent="0.4">
      <c r="X7593" s="20"/>
    </row>
    <row r="7594" spans="24:24" x14ac:dyDescent="0.4">
      <c r="X7594" s="20"/>
    </row>
    <row r="7595" spans="24:24" x14ac:dyDescent="0.4">
      <c r="X7595" s="20"/>
    </row>
    <row r="7596" spans="24:24" x14ac:dyDescent="0.4">
      <c r="X7596" s="20"/>
    </row>
    <row r="7597" spans="24:24" x14ac:dyDescent="0.4">
      <c r="X7597" s="20"/>
    </row>
    <row r="7598" spans="24:24" x14ac:dyDescent="0.4">
      <c r="X7598" s="20"/>
    </row>
    <row r="7599" spans="24:24" x14ac:dyDescent="0.4">
      <c r="X7599" s="20"/>
    </row>
    <row r="7600" spans="24:24" x14ac:dyDescent="0.4">
      <c r="X7600" s="20"/>
    </row>
    <row r="7601" spans="24:24" x14ac:dyDescent="0.4">
      <c r="X7601" s="20"/>
    </row>
    <row r="7602" spans="24:24" x14ac:dyDescent="0.4">
      <c r="X7602" s="20"/>
    </row>
    <row r="7603" spans="24:24" x14ac:dyDescent="0.4">
      <c r="X7603" s="20"/>
    </row>
    <row r="7604" spans="24:24" x14ac:dyDescent="0.4">
      <c r="X7604" s="20"/>
    </row>
    <row r="7605" spans="24:24" x14ac:dyDescent="0.4">
      <c r="X7605" s="20"/>
    </row>
    <row r="7606" spans="24:24" x14ac:dyDescent="0.4">
      <c r="X7606" s="20"/>
    </row>
    <row r="7607" spans="24:24" x14ac:dyDescent="0.4">
      <c r="X7607" s="20"/>
    </row>
    <row r="7608" spans="24:24" x14ac:dyDescent="0.4">
      <c r="X7608" s="20"/>
    </row>
    <row r="7609" spans="24:24" x14ac:dyDescent="0.4">
      <c r="X7609" s="20"/>
    </row>
    <row r="7610" spans="24:24" x14ac:dyDescent="0.4">
      <c r="X7610" s="20"/>
    </row>
    <row r="7611" spans="24:24" x14ac:dyDescent="0.4">
      <c r="X7611" s="20"/>
    </row>
    <row r="7612" spans="24:24" x14ac:dyDescent="0.4">
      <c r="X7612" s="20"/>
    </row>
    <row r="7613" spans="24:24" x14ac:dyDescent="0.4">
      <c r="X7613" s="20"/>
    </row>
    <row r="7614" spans="24:24" x14ac:dyDescent="0.4">
      <c r="X7614" s="20"/>
    </row>
    <row r="7615" spans="24:24" x14ac:dyDescent="0.4">
      <c r="X7615" s="20"/>
    </row>
    <row r="7616" spans="24:24" x14ac:dyDescent="0.4">
      <c r="X7616" s="20"/>
    </row>
    <row r="7617" spans="24:24" x14ac:dyDescent="0.4">
      <c r="X7617" s="20"/>
    </row>
    <row r="7618" spans="24:24" x14ac:dyDescent="0.4">
      <c r="X7618" s="20"/>
    </row>
    <row r="7619" spans="24:24" x14ac:dyDescent="0.4">
      <c r="X7619" s="20"/>
    </row>
    <row r="7620" spans="24:24" x14ac:dyDescent="0.4">
      <c r="X7620" s="20"/>
    </row>
    <row r="7621" spans="24:24" x14ac:dyDescent="0.4">
      <c r="X7621" s="20"/>
    </row>
    <row r="7622" spans="24:24" x14ac:dyDescent="0.4">
      <c r="X7622" s="20"/>
    </row>
    <row r="7623" spans="24:24" x14ac:dyDescent="0.4">
      <c r="X7623" s="20"/>
    </row>
    <row r="7624" spans="24:24" x14ac:dyDescent="0.4">
      <c r="X7624" s="20"/>
    </row>
    <row r="7625" spans="24:24" x14ac:dyDescent="0.4">
      <c r="X7625" s="20"/>
    </row>
    <row r="7626" spans="24:24" x14ac:dyDescent="0.4">
      <c r="X7626" s="20"/>
    </row>
    <row r="7627" spans="24:24" x14ac:dyDescent="0.4">
      <c r="X7627" s="20"/>
    </row>
    <row r="7628" spans="24:24" x14ac:dyDescent="0.4">
      <c r="X7628" s="20"/>
    </row>
    <row r="7629" spans="24:24" x14ac:dyDescent="0.4">
      <c r="X7629" s="20"/>
    </row>
    <row r="7630" spans="24:24" x14ac:dyDescent="0.4">
      <c r="X7630" s="20"/>
    </row>
    <row r="7631" spans="24:24" x14ac:dyDescent="0.4">
      <c r="X7631" s="20"/>
    </row>
    <row r="7632" spans="24:24" x14ac:dyDescent="0.4">
      <c r="X7632" s="20"/>
    </row>
    <row r="7633" spans="24:24" x14ac:dyDescent="0.4">
      <c r="X7633" s="20"/>
    </row>
    <row r="7634" spans="24:24" x14ac:dyDescent="0.4">
      <c r="X7634" s="20"/>
    </row>
    <row r="7635" spans="24:24" x14ac:dyDescent="0.4">
      <c r="X7635" s="20"/>
    </row>
    <row r="7636" spans="24:24" x14ac:dyDescent="0.4">
      <c r="X7636" s="20"/>
    </row>
    <row r="7637" spans="24:24" x14ac:dyDescent="0.4">
      <c r="X7637" s="20"/>
    </row>
    <row r="7638" spans="24:24" x14ac:dyDescent="0.4">
      <c r="X7638" s="20"/>
    </row>
    <row r="7639" spans="24:24" x14ac:dyDescent="0.4">
      <c r="X7639" s="20"/>
    </row>
    <row r="7640" spans="24:24" x14ac:dyDescent="0.4">
      <c r="X7640" s="20"/>
    </row>
    <row r="7641" spans="24:24" x14ac:dyDescent="0.4">
      <c r="X7641" s="20"/>
    </row>
    <row r="7642" spans="24:24" x14ac:dyDescent="0.4">
      <c r="X7642" s="20"/>
    </row>
    <row r="7643" spans="24:24" x14ac:dyDescent="0.4">
      <c r="X7643" s="20"/>
    </row>
    <row r="7644" spans="24:24" x14ac:dyDescent="0.4">
      <c r="X7644" s="20"/>
    </row>
    <row r="7645" spans="24:24" x14ac:dyDescent="0.4">
      <c r="X7645" s="20"/>
    </row>
    <row r="7646" spans="24:24" x14ac:dyDescent="0.4">
      <c r="X7646" s="20"/>
    </row>
    <row r="7647" spans="24:24" x14ac:dyDescent="0.4">
      <c r="X7647" s="20"/>
    </row>
    <row r="7648" spans="24:24" x14ac:dyDescent="0.4">
      <c r="X7648" s="20"/>
    </row>
    <row r="7649" spans="24:24" x14ac:dyDescent="0.4">
      <c r="X7649" s="20"/>
    </row>
    <row r="7650" spans="24:24" x14ac:dyDescent="0.4">
      <c r="X7650" s="20"/>
    </row>
    <row r="7651" spans="24:24" x14ac:dyDescent="0.4">
      <c r="X7651" s="20"/>
    </row>
    <row r="7652" spans="24:24" x14ac:dyDescent="0.4">
      <c r="X7652" s="20"/>
    </row>
    <row r="7653" spans="24:24" x14ac:dyDescent="0.4">
      <c r="X7653" s="20"/>
    </row>
    <row r="7654" spans="24:24" x14ac:dyDescent="0.4">
      <c r="X7654" s="20"/>
    </row>
    <row r="7655" spans="24:24" x14ac:dyDescent="0.4">
      <c r="X7655" s="20"/>
    </row>
    <row r="7656" spans="24:24" x14ac:dyDescent="0.4">
      <c r="X7656" s="20"/>
    </row>
    <row r="7657" spans="24:24" x14ac:dyDescent="0.4">
      <c r="X7657" s="20"/>
    </row>
    <row r="7658" spans="24:24" x14ac:dyDescent="0.4">
      <c r="X7658" s="20"/>
    </row>
    <row r="7659" spans="24:24" x14ac:dyDescent="0.4">
      <c r="X7659" s="20"/>
    </row>
    <row r="7660" spans="24:24" x14ac:dyDescent="0.4">
      <c r="X7660" s="20"/>
    </row>
    <row r="7661" spans="24:24" x14ac:dyDescent="0.4">
      <c r="X7661" s="20"/>
    </row>
    <row r="7662" spans="24:24" x14ac:dyDescent="0.4">
      <c r="X7662" s="20"/>
    </row>
    <row r="7663" spans="24:24" x14ac:dyDescent="0.4">
      <c r="X7663" s="20"/>
    </row>
    <row r="7664" spans="24:24" x14ac:dyDescent="0.4">
      <c r="X7664" s="20"/>
    </row>
    <row r="7665" spans="24:24" x14ac:dyDescent="0.4">
      <c r="X7665" s="20"/>
    </row>
    <row r="7666" spans="24:24" x14ac:dyDescent="0.4">
      <c r="X7666" s="20"/>
    </row>
    <row r="7667" spans="24:24" x14ac:dyDescent="0.4">
      <c r="X7667" s="20"/>
    </row>
    <row r="7668" spans="24:24" x14ac:dyDescent="0.4">
      <c r="X7668" s="20"/>
    </row>
    <row r="7669" spans="24:24" x14ac:dyDescent="0.4">
      <c r="X7669" s="20"/>
    </row>
    <row r="7670" spans="24:24" x14ac:dyDescent="0.4">
      <c r="X7670" s="20"/>
    </row>
    <row r="7671" spans="24:24" x14ac:dyDescent="0.4">
      <c r="X7671" s="20"/>
    </row>
    <row r="7672" spans="24:24" x14ac:dyDescent="0.4">
      <c r="X7672" s="20"/>
    </row>
    <row r="7673" spans="24:24" x14ac:dyDescent="0.4">
      <c r="X7673" s="20"/>
    </row>
    <row r="7674" spans="24:24" x14ac:dyDescent="0.4">
      <c r="X7674" s="20"/>
    </row>
    <row r="7675" spans="24:24" x14ac:dyDescent="0.4">
      <c r="X7675" s="20"/>
    </row>
    <row r="7676" spans="24:24" x14ac:dyDescent="0.4">
      <c r="X7676" s="20"/>
    </row>
    <row r="7677" spans="24:24" x14ac:dyDescent="0.4">
      <c r="X7677" s="20"/>
    </row>
    <row r="7678" spans="24:24" x14ac:dyDescent="0.4">
      <c r="X7678" s="20"/>
    </row>
    <row r="7679" spans="24:24" x14ac:dyDescent="0.4">
      <c r="X7679" s="20"/>
    </row>
    <row r="7680" spans="24:24" x14ac:dyDescent="0.4">
      <c r="X7680" s="20"/>
    </row>
    <row r="7681" spans="24:24" x14ac:dyDescent="0.4">
      <c r="X7681" s="20"/>
    </row>
    <row r="7682" spans="24:24" x14ac:dyDescent="0.4">
      <c r="X7682" s="20"/>
    </row>
    <row r="7683" spans="24:24" x14ac:dyDescent="0.4">
      <c r="X7683" s="20"/>
    </row>
    <row r="7684" spans="24:24" x14ac:dyDescent="0.4">
      <c r="X7684" s="20"/>
    </row>
    <row r="7685" spans="24:24" x14ac:dyDescent="0.4">
      <c r="X7685" s="20"/>
    </row>
    <row r="7686" spans="24:24" x14ac:dyDescent="0.4">
      <c r="X7686" s="20"/>
    </row>
    <row r="7687" spans="24:24" x14ac:dyDescent="0.4">
      <c r="X7687" s="20"/>
    </row>
    <row r="7688" spans="24:24" x14ac:dyDescent="0.4">
      <c r="X7688" s="20"/>
    </row>
    <row r="7689" spans="24:24" x14ac:dyDescent="0.4">
      <c r="X7689" s="20"/>
    </row>
    <row r="7690" spans="24:24" x14ac:dyDescent="0.4">
      <c r="X7690" s="20"/>
    </row>
    <row r="7691" spans="24:24" x14ac:dyDescent="0.4">
      <c r="X7691" s="20"/>
    </row>
    <row r="7692" spans="24:24" x14ac:dyDescent="0.4">
      <c r="X7692" s="20"/>
    </row>
    <row r="7693" spans="24:24" x14ac:dyDescent="0.4">
      <c r="X7693" s="20"/>
    </row>
    <row r="7694" spans="24:24" x14ac:dyDescent="0.4">
      <c r="X7694" s="20"/>
    </row>
    <row r="7695" spans="24:24" x14ac:dyDescent="0.4">
      <c r="X7695" s="20"/>
    </row>
    <row r="7696" spans="24:24" x14ac:dyDescent="0.4">
      <c r="X7696" s="20"/>
    </row>
    <row r="7697" spans="24:24" x14ac:dyDescent="0.4">
      <c r="X7697" s="20"/>
    </row>
    <row r="7698" spans="24:24" x14ac:dyDescent="0.4">
      <c r="X7698" s="20"/>
    </row>
    <row r="7699" spans="24:24" x14ac:dyDescent="0.4">
      <c r="X7699" s="20"/>
    </row>
    <row r="7700" spans="24:24" x14ac:dyDescent="0.4">
      <c r="X7700" s="20"/>
    </row>
    <row r="7701" spans="24:24" x14ac:dyDescent="0.4">
      <c r="X7701" s="20"/>
    </row>
    <row r="7702" spans="24:24" x14ac:dyDescent="0.4">
      <c r="X7702" s="20"/>
    </row>
    <row r="7703" spans="24:24" x14ac:dyDescent="0.4">
      <c r="X7703" s="20"/>
    </row>
    <row r="7704" spans="24:24" x14ac:dyDescent="0.4">
      <c r="X7704" s="20"/>
    </row>
    <row r="7705" spans="24:24" x14ac:dyDescent="0.4">
      <c r="X7705" s="20"/>
    </row>
    <row r="7706" spans="24:24" x14ac:dyDescent="0.4">
      <c r="X7706" s="20"/>
    </row>
    <row r="7707" spans="24:24" x14ac:dyDescent="0.4">
      <c r="X7707" s="20"/>
    </row>
    <row r="7708" spans="24:24" x14ac:dyDescent="0.4">
      <c r="X7708" s="20"/>
    </row>
    <row r="7709" spans="24:24" x14ac:dyDescent="0.4">
      <c r="X7709" s="20"/>
    </row>
    <row r="7710" spans="24:24" x14ac:dyDescent="0.4">
      <c r="X7710" s="20"/>
    </row>
    <row r="7711" spans="24:24" x14ac:dyDescent="0.4">
      <c r="X7711" s="20"/>
    </row>
    <row r="7712" spans="24:24" x14ac:dyDescent="0.4">
      <c r="X7712" s="20"/>
    </row>
    <row r="7713" spans="24:24" x14ac:dyDescent="0.4">
      <c r="X7713" s="20"/>
    </row>
    <row r="7714" spans="24:24" x14ac:dyDescent="0.4">
      <c r="X7714" s="20"/>
    </row>
    <row r="7715" spans="24:24" x14ac:dyDescent="0.4">
      <c r="X7715" s="20"/>
    </row>
    <row r="7716" spans="24:24" x14ac:dyDescent="0.4">
      <c r="X7716" s="20"/>
    </row>
    <row r="7717" spans="24:24" x14ac:dyDescent="0.4">
      <c r="X7717" s="20"/>
    </row>
    <row r="7718" spans="24:24" x14ac:dyDescent="0.4">
      <c r="X7718" s="20"/>
    </row>
    <row r="7719" spans="24:24" x14ac:dyDescent="0.4">
      <c r="X7719" s="20"/>
    </row>
    <row r="7720" spans="24:24" x14ac:dyDescent="0.4">
      <c r="X7720" s="20"/>
    </row>
    <row r="7721" spans="24:24" x14ac:dyDescent="0.4">
      <c r="X7721" s="20"/>
    </row>
    <row r="7722" spans="24:24" x14ac:dyDescent="0.4">
      <c r="X7722" s="20"/>
    </row>
    <row r="7723" spans="24:24" x14ac:dyDescent="0.4">
      <c r="X7723" s="20"/>
    </row>
    <row r="7724" spans="24:24" x14ac:dyDescent="0.4">
      <c r="X7724" s="20"/>
    </row>
    <row r="7725" spans="24:24" x14ac:dyDescent="0.4">
      <c r="X7725" s="20"/>
    </row>
    <row r="7726" spans="24:24" x14ac:dyDescent="0.4">
      <c r="X7726" s="20"/>
    </row>
    <row r="7727" spans="24:24" x14ac:dyDescent="0.4">
      <c r="X7727" s="20"/>
    </row>
    <row r="7728" spans="24:24" x14ac:dyDescent="0.4">
      <c r="X7728" s="20"/>
    </row>
    <row r="7729" spans="24:24" x14ac:dyDescent="0.4">
      <c r="X7729" s="20"/>
    </row>
    <row r="7730" spans="24:24" x14ac:dyDescent="0.4">
      <c r="X7730" s="20"/>
    </row>
    <row r="7731" spans="24:24" x14ac:dyDescent="0.4">
      <c r="X7731" s="20"/>
    </row>
    <row r="7732" spans="24:24" x14ac:dyDescent="0.4">
      <c r="X7732" s="20"/>
    </row>
    <row r="7733" spans="24:24" x14ac:dyDescent="0.4">
      <c r="X7733" s="20"/>
    </row>
    <row r="7734" spans="24:24" x14ac:dyDescent="0.4">
      <c r="X7734" s="20"/>
    </row>
    <row r="7735" spans="24:24" x14ac:dyDescent="0.4">
      <c r="X7735" s="20"/>
    </row>
  </sheetData>
  <sheetProtection password="CEB0" sheet="1" formatCells="0" formatColumns="0" insertColumns="0" insertRows="0"/>
  <mergeCells count="16">
    <mergeCell ref="C126:M126"/>
    <mergeCell ref="E68:N68"/>
    <mergeCell ref="B1:E1"/>
    <mergeCell ref="X1:Z1"/>
    <mergeCell ref="B3:B4"/>
    <mergeCell ref="C3:N3"/>
    <mergeCell ref="Q3:T3"/>
    <mergeCell ref="V3:Y3"/>
    <mergeCell ref="B2:E2"/>
    <mergeCell ref="F2:Z2"/>
    <mergeCell ref="E65:N65"/>
    <mergeCell ref="E67:N67"/>
    <mergeCell ref="C125:O125"/>
    <mergeCell ref="B17:Z17"/>
    <mergeCell ref="E76:P76"/>
    <mergeCell ref="E66:N66"/>
  </mergeCells>
  <phoneticPr fontId="16" type="noConversion"/>
  <printOptions horizontalCentered="1"/>
  <pageMargins left="0" right="0" top="0.78740157480314965" bottom="0.39370078740157483" header="0.78740157480314965" footer="0.15748031496062992"/>
  <pageSetup paperSize="9" scale="55" orientation="landscape" horizontalDpi="300" r:id="rId1"/>
  <headerFooter alignWithMargins="0">
    <oddHeader xml:space="preserve">&amp;R&amp;"Arial,Standard"&amp;8 </oddHeader>
    <oddFooter>&amp;L&amp;"Arial,Standard"&amp;8Seite &amp;P von&amp;P&amp;C&amp;"Arial,Standard"&amp;8&amp;A&amp;R&amp;"Arial,Standard"&amp;8&amp;F</oddFooter>
  </headerFooter>
  <ignoredErrors>
    <ignoredError sqref="C12:N12 C16:N16 C18:N18 C49:N50 O10 Q49:T49 Q51:T53 Q60:T60 Q18:T18 Q5:T5 Q12:T12 U13:U15 U19:U21 U25:U26 U31:U48 X5:Y5 V12:Y12 Q16:Z16 Z10 V18:Y18 V22:Y22 Z25:Z26 C30 B2 O25:O49 Z31:Z48 C51:M53 Q22:T22 C59:N61 O59:O60 C56:M58 C27:N29 V49:Z56 V58:Z60 U57:Z57 Q56:T58 P50 Q27:T29 Q30:Z30 V27:Y29 N51:O58 C5:N5 Z18:Z23 O18:O23 D25:L25 C22:N23 N25 O62:P62 Z62 E65:E66 D63:Z63 E67:E68 B62 Z6 O5:O6 C8:N8 C7:E7 C9:N9 O11:O15 Z11:Z15 Q7:T9 V7:Y9 I7:N7" unlockedFormula="1"/>
    <ignoredError sqref="C66" numberStoredAsText="1"/>
    <ignoredError sqref="U18 U22 U88" formula="1"/>
    <ignoredError sqref="U49:U56 U58:U60 U27:U29 Z27:Z29 U10 O16 U62 U23 U5:U6 U11:U12" formula="1" unlockedFormula="1"/>
    <ignoredError sqref="P59:P60 P31:P49 P10 P51:P52 P5:P6 P11:P16" evalError="1" unlockedFormula="1"/>
    <ignoredError sqref="P24:P29 P18:P23" evalError="1"/>
    <ignoredError sqref="P53:P58" evalError="1" formula="1"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11</vt:i4>
      </vt:variant>
    </vt:vector>
  </HeadingPairs>
  <TitlesOfParts>
    <vt:vector size="28" baseType="lpstr">
      <vt:lpstr>Deckblatt</vt:lpstr>
      <vt:lpstr>Beschreibung B-Plan</vt:lpstr>
      <vt:lpstr>Unternehmerlohn</vt:lpstr>
      <vt:lpstr>Kapitalbedarf</vt:lpstr>
      <vt:lpstr>Finanzierung</vt:lpstr>
      <vt:lpstr>Invest- u. AfA-Plan</vt:lpstr>
      <vt:lpstr>Zins-und Tilg.-Plan</vt:lpstr>
      <vt:lpstr>Umsatz-Kalkulation</vt:lpstr>
      <vt:lpstr>GuV-Detailplan</vt:lpstr>
      <vt:lpstr>Liquiditätsplan</vt:lpstr>
      <vt:lpstr>GuV-Übersicht </vt:lpstr>
      <vt:lpstr>AfA-Zeiten</vt:lpstr>
      <vt:lpstr>Personalkosten</vt:lpstr>
      <vt:lpstr>Material</vt:lpstr>
      <vt:lpstr>Dienstleistung</vt:lpstr>
      <vt:lpstr>Handel</vt:lpstr>
      <vt:lpstr>Produktion</vt:lpstr>
      <vt:lpstr>'Beschreibung B-Plan'!Druckbereich</vt:lpstr>
      <vt:lpstr>Deckblatt!Druckbereich</vt:lpstr>
      <vt:lpstr>Finanzierung!Druckbereich</vt:lpstr>
      <vt:lpstr>'GuV-Detailplan'!Druckbereich</vt:lpstr>
      <vt:lpstr>'GuV-Übersicht '!Druckbereich</vt:lpstr>
      <vt:lpstr>'Invest- u. AfA-Plan'!Druckbereich</vt:lpstr>
      <vt:lpstr>Kapitalbedarf!Druckbereich</vt:lpstr>
      <vt:lpstr>Liquiditätsplan!Druckbereich</vt:lpstr>
      <vt:lpstr>Unternehmerlohn!Druckbereich</vt:lpstr>
      <vt:lpstr>'Zins-und Tilg.-Plan'!Druckbereich</vt:lpstr>
      <vt:lpstr>Summe_Einnahmen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Abteilung IX;Schroth</dc:creator>
  <cp:lastModifiedBy>Dirk</cp:lastModifiedBy>
  <cp:lastPrinted>2022-11-26T15:12:50Z</cp:lastPrinted>
  <dcterms:created xsi:type="dcterms:W3CDTF">1998-07-30T10:35:41Z</dcterms:created>
  <dcterms:modified xsi:type="dcterms:W3CDTF">2023-08-07T09:49:03Z</dcterms:modified>
</cp:coreProperties>
</file>